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autoCompressPictures="0" defaultThemeVersion="124226"/>
  <mc:AlternateContent xmlns:mc="http://schemas.openxmlformats.org/markup-compatibility/2006">
    <mc:Choice Requires="x15">
      <x15ac:absPath xmlns:x15ac="http://schemas.microsoft.com/office/spreadsheetml/2010/11/ac" url="C:\Users\usuario\Documents\2018\PLANES PARA PLANEACION\ACUERDO DE GESTION\"/>
    </mc:Choice>
  </mc:AlternateContent>
  <xr:revisionPtr revIDLastSave="0" documentId="10_ncr:8100000_{AA61661E-7028-4832-9EC1-D133E25244FD}" xr6:coauthVersionLast="34" xr6:coauthVersionMax="34" xr10:uidLastSave="{00000000-0000-0000-0000-000000000000}"/>
  <bookViews>
    <workbookView xWindow="0" yWindow="0" windowWidth="28800" windowHeight="11625" tabRatio="712" firstSheet="1" activeTab="7" xr2:uid="{00000000-000D-0000-FFFF-FFFF00000000}"/>
  </bookViews>
  <sheets>
    <sheet name="Concertacion " sheetId="1" state="hidden" r:id="rId1"/>
    <sheet name="MANUAL" sheetId="22" r:id="rId2"/>
    <sheet name="Seguimiento 2" sheetId="5" state="hidden" r:id="rId3"/>
    <sheet name="Seguimiento 3" sheetId="6" state="hidden" r:id="rId4"/>
    <sheet name="Seguimiento 4" sheetId="7" state="hidden" r:id="rId5"/>
    <sheet name="Final" sheetId="9" state="hidden" r:id="rId6"/>
    <sheet name="Componente de Gestion Adicional" sheetId="14" state="hidden" r:id="rId7"/>
    <sheet name="ANEXO 1" sheetId="12" r:id="rId8"/>
    <sheet name="ANEXO 2" sheetId="17" r:id="rId9"/>
    <sheet name="ANEXO 3" sheetId="16" r:id="rId10"/>
    <sheet name="Instructivo" sheetId="3" state="hidden" r:id="rId11"/>
  </sheets>
  <definedNames>
    <definedName name="_xlnm.Print_Area" localSheetId="7">'ANEXO 1'!$A$1:$R$34</definedName>
    <definedName name="_xlnm.Print_Area" localSheetId="8">'ANEXO 2'!$A$2:$K$72</definedName>
    <definedName name="_xlnm.Print_Area" localSheetId="9">'ANEXO 3'!$A$1:$I$33</definedName>
    <definedName name="_xlnm.Print_Area" localSheetId="6">'Componente de Gestion Adicional'!$A$1:$O$20</definedName>
    <definedName name="_xlnm.Print_Area" localSheetId="1">MANUAL!$A$1:$U$47</definedName>
  </definedNames>
  <calcPr calcId="162913"/>
</workbook>
</file>

<file path=xl/calcChain.xml><?xml version="1.0" encoding="utf-8"?>
<calcChain xmlns="http://schemas.openxmlformats.org/spreadsheetml/2006/main">
  <c r="H26" i="12" l="1"/>
  <c r="G66" i="17"/>
  <c r="G61" i="17"/>
  <c r="G53" i="17"/>
  <c r="G48" i="17"/>
  <c r="G41" i="17"/>
  <c r="G35" i="17"/>
  <c r="G30" i="17"/>
  <c r="G24" i="17"/>
  <c r="F66" i="17"/>
  <c r="F61" i="17"/>
  <c r="F53" i="17"/>
  <c r="F48" i="17"/>
  <c r="F41" i="17"/>
  <c r="E35" i="17"/>
  <c r="F35" i="17"/>
  <c r="F30" i="17"/>
  <c r="F24" i="17"/>
  <c r="E66" i="17"/>
  <c r="E61" i="17"/>
  <c r="E53" i="17"/>
  <c r="E48" i="17"/>
  <c r="E41" i="17"/>
  <c r="E30" i="17"/>
  <c r="E24" i="17"/>
  <c r="G18" i="17"/>
  <c r="F18" i="17"/>
  <c r="E18" i="17"/>
  <c r="I42" i="17"/>
  <c r="I25" i="17"/>
  <c r="I49" i="17"/>
  <c r="I36" i="17"/>
  <c r="I31" i="17"/>
  <c r="I19" i="17"/>
  <c r="F67" i="17"/>
  <c r="G67" i="17"/>
  <c r="I14" i="17"/>
  <c r="I54" i="17"/>
  <c r="E67" i="17"/>
  <c r="I62" i="17"/>
  <c r="N8" i="12"/>
  <c r="O8" i="12" s="1"/>
  <c r="N12" i="12"/>
  <c r="N15" i="12"/>
  <c r="N22" i="12"/>
  <c r="O22" i="12" s="1"/>
  <c r="O12" i="12"/>
  <c r="O15" i="12"/>
  <c r="E17" i="16"/>
  <c r="I16" i="9"/>
  <c r="H13" i="9"/>
  <c r="K13" i="9"/>
  <c r="K10" i="9"/>
  <c r="K16" i="9"/>
  <c r="H10" i="9"/>
  <c r="H7" i="9"/>
  <c r="L7" i="9"/>
  <c r="M13" i="9"/>
  <c r="M7" i="9"/>
  <c r="M10" i="9"/>
  <c r="J16" i="9"/>
  <c r="B16" i="9"/>
  <c r="H27" i="5"/>
  <c r="M24" i="7"/>
  <c r="M21" i="7"/>
  <c r="M18" i="7"/>
  <c r="M27" i="7"/>
  <c r="K24" i="7"/>
  <c r="K21" i="7"/>
  <c r="M24" i="6"/>
  <c r="J24" i="6"/>
  <c r="J24" i="7"/>
  <c r="J21" i="6"/>
  <c r="J21" i="7"/>
  <c r="J18" i="6"/>
  <c r="J18" i="7"/>
  <c r="M18" i="6"/>
  <c r="I18" i="5"/>
  <c r="I18" i="7"/>
  <c r="I18" i="6"/>
  <c r="H18" i="6"/>
  <c r="M24" i="5"/>
  <c r="M21" i="5"/>
  <c r="M18" i="5"/>
  <c r="I24" i="5"/>
  <c r="I24" i="6"/>
  <c r="I24" i="7"/>
  <c r="H24" i="7"/>
  <c r="I21" i="5"/>
  <c r="I21" i="7"/>
  <c r="K27" i="7"/>
  <c r="H21" i="6"/>
  <c r="B27" i="7"/>
  <c r="H21" i="7"/>
  <c r="H18" i="7"/>
  <c r="D7" i="7"/>
  <c r="D6" i="7"/>
  <c r="D5" i="7"/>
  <c r="D4" i="7"/>
  <c r="B27" i="6"/>
  <c r="H24" i="6"/>
  <c r="D7" i="6"/>
  <c r="D6" i="6"/>
  <c r="D5" i="6"/>
  <c r="D4" i="6"/>
  <c r="B27" i="5"/>
  <c r="L24" i="5"/>
  <c r="D7" i="5"/>
  <c r="D6" i="5"/>
  <c r="D5" i="5"/>
  <c r="D4" i="5"/>
  <c r="B26" i="1"/>
  <c r="H16" i="9"/>
  <c r="L18" i="6"/>
  <c r="L18" i="5"/>
  <c r="L24" i="7"/>
  <c r="H27" i="7"/>
  <c r="L21" i="7"/>
  <c r="M27" i="5"/>
  <c r="L10" i="9"/>
  <c r="I27" i="7"/>
  <c r="L18" i="7"/>
  <c r="L27" i="7"/>
  <c r="J27" i="7"/>
  <c r="L21" i="5"/>
  <c r="L24" i="6"/>
  <c r="I21" i="6"/>
  <c r="L21" i="6"/>
  <c r="M21" i="6"/>
  <c r="M27" i="6"/>
  <c r="I27" i="5"/>
  <c r="L13" i="9"/>
  <c r="L16" i="9"/>
  <c r="L27" i="5"/>
  <c r="J27" i="6"/>
  <c r="H27" i="6"/>
  <c r="M16" i="9"/>
  <c r="I69" i="17"/>
  <c r="D12" i="16"/>
  <c r="E12" i="16"/>
  <c r="L27" i="6"/>
  <c r="I27" i="6"/>
  <c r="J69" i="17"/>
  <c r="O26" i="12" l="1"/>
  <c r="D10" i="16"/>
  <c r="E10" i="16" s="1"/>
  <c r="E15" i="16" s="1"/>
  <c r="E20" i="16" s="1"/>
  <c r="O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2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3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4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7" authorId="0" shapeId="0" xr:uid="{00000000-0006-0000-05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s>
  <commentList>
    <comment ref="B4" authorId="0" shapeId="0" xr:uid="{00000000-0006-0000-0600-000001000000}">
      <text>
        <r>
          <rPr>
            <sz val="9"/>
            <color indexed="81"/>
            <rFont val="Tahoma"/>
            <family val="2"/>
          </rPr>
          <t>Adicione otros aportes concertados con el Gerente Público, que se susciten en relación a la naturaleza de su entidad.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Cristian Camilo Angulo Escobar</author>
    <author>ana karina marin quiros marin quiros</author>
    <author>Leandry Luz Vargas Alvarez</author>
    <author>Ligia del Pilar Agudelo</author>
  </authors>
  <commentList>
    <comment ref="I1" authorId="0" shapeId="0" xr:uid="{E79F9365-ED78-441B-A1F3-BF7D282C9728}">
      <text>
        <r>
          <rPr>
            <sz val="12"/>
            <color indexed="81"/>
            <rFont val="Tahoma"/>
            <family val="2"/>
          </rPr>
          <t>Porcentaje programado de cumplimiento de cada compromiso gerencial para este periodo.</t>
        </r>
      </text>
    </comment>
    <comment ref="J1" authorId="1" shapeId="0" xr:uid="{3427888B-5FBA-4E18-93AF-02E2522E54BE}">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K1" authorId="1" shapeId="0" xr:uid="{A8E8E7B1-283D-4C39-8208-F917E3D1BFFE}">
      <text>
        <r>
          <rPr>
            <sz val="12"/>
            <color indexed="81"/>
            <rFont val="Tahoma"/>
            <family val="2"/>
          </rPr>
          <t>Se registran los aspectos de mejora para el cumplimiento de los compromisos concertados que se encuentren retrasados conforme a lo programado</t>
        </r>
      </text>
    </comment>
    <comment ref="L1" authorId="0" shapeId="0" xr:uid="{19723B01-88AD-4732-BA74-07001ECEFD2B}">
      <text>
        <r>
          <rPr>
            <sz val="12"/>
            <color indexed="81"/>
            <rFont val="Tahoma"/>
            <family val="2"/>
          </rPr>
          <t>Porcentaje programado de cumplimiento de cada compromiso gerencial durante este periodo.</t>
        </r>
      </text>
    </comment>
    <comment ref="M1" authorId="1" shapeId="0" xr:uid="{384BE68E-BAEA-4551-AA10-AD070EB4BD49}">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P1" authorId="2" shapeId="0" xr:uid="{EF633742-F767-47EA-99A2-98F66A36ABA6}">
      <text>
        <r>
          <rPr>
            <sz val="12"/>
            <color indexed="81"/>
            <rFont val="Tahoma"/>
            <family val="2"/>
          </rPr>
          <t>Breve descripción del producto o actividad indicada como evidencia.</t>
        </r>
      </text>
    </comment>
    <comment ref="Q1" authorId="2" shapeId="0" xr:uid="{C22CBC73-B525-48EE-B579-E2EE124B5593}">
      <text>
        <r>
          <rPr>
            <sz val="12"/>
            <color indexed="81"/>
            <rFont val="Tahoma"/>
            <family val="2"/>
          </rPr>
          <t>Ubicación de la misma ya sea en medios físicos o electrónicos.</t>
        </r>
      </text>
    </comment>
    <comment ref="N5" authorId="2" shapeId="0" xr:uid="{00000000-0006-0000-0700-00000100000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xr:uid="{00000000-0006-0000-0700-00000200000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2" shapeId="0" xr:uid="{00000000-0006-0000-0700-00000300000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2" shapeId="0" xr:uid="{00000000-0006-0000-0700-00000400000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2" shapeId="0" xr:uid="{00000000-0006-0000-0700-000005000000}">
      <text>
        <r>
          <rPr>
            <sz val="12"/>
            <color indexed="81"/>
            <rFont val="Tahoma"/>
            <family val="2"/>
          </rPr>
          <t>Lapso de ejecución del compromiso concertado en el cual deberán adelantarse las acciones necesarias para su cumplimiento.</t>
        </r>
      </text>
    </comment>
    <comment ref="G6" authorId="1" shapeId="0" xr:uid="{00000000-0006-0000-0700-00000600000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xr:uid="{00000000-0006-0000-0700-00000700000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N6" authorId="3" shapeId="0" xr:uid="{00000000-0006-0000-0700-000008000000}">
      <text>
        <r>
          <rPr>
            <sz val="12"/>
            <color indexed="81"/>
            <rFont val="Tahoma"/>
            <family val="2"/>
          </rPr>
          <t>Resultado final alcanzado, que se obtiene de la sumatoria entre el cumplimiento del primer y segundo semestre de acuerdo con lo concertado.</t>
        </r>
      </text>
    </comment>
    <comment ref="O6" authorId="2" shapeId="0" xr:uid="{00000000-0006-0000-0700-000009000000}">
      <text>
        <r>
          <rPr>
            <sz val="12"/>
            <color indexed="81"/>
            <rFont val="Tahoma"/>
            <family val="2"/>
          </rPr>
          <t>Porcentaje de cumplimiento de los compromisos gerenciales del año de acuerdo con el peso ponderado que se asignó al compromiso institucional.</t>
        </r>
      </text>
    </comment>
    <comment ref="P6" authorId="2" shapeId="0" xr:uid="{00000000-0006-0000-0700-00000A000000}">
      <text>
        <r>
          <rPr>
            <sz val="12"/>
            <color indexed="81"/>
            <rFont val="Tahoma"/>
            <family val="2"/>
          </rPr>
          <t xml:space="preserve">Soportes que acompañan la ejecución de los compromisos gerenciales y que pueden encontrarse de forma física y/o virtual. </t>
        </r>
      </text>
    </comment>
    <comment ref="I7" authorId="0" shapeId="0" xr:uid="{00000000-0006-0000-0700-00000B000000}">
      <text>
        <r>
          <rPr>
            <sz val="12"/>
            <color indexed="81"/>
            <rFont val="Tahoma"/>
            <family val="2"/>
          </rPr>
          <t>Porcentaje programado de cumplimiento de cada compromiso gerencial para este periodo.</t>
        </r>
      </text>
    </comment>
    <comment ref="J7" authorId="1" shapeId="0" xr:uid="{00000000-0006-0000-0700-00000C00000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K7" authorId="1" shapeId="0" xr:uid="{00000000-0006-0000-0700-00000D000000}">
      <text>
        <r>
          <rPr>
            <sz val="12"/>
            <color indexed="81"/>
            <rFont val="Tahoma"/>
            <family val="2"/>
          </rPr>
          <t>Se registran los aspectos de mejora para el cumplimiento de los compromisos concertados que se encuentren retrasados conforme a lo programado</t>
        </r>
      </text>
    </comment>
    <comment ref="L7" authorId="0" shapeId="0" xr:uid="{00000000-0006-0000-0700-00000E000000}">
      <text>
        <r>
          <rPr>
            <sz val="12"/>
            <color indexed="81"/>
            <rFont val="Tahoma"/>
            <family val="2"/>
          </rPr>
          <t>Porcentaje programado de cumplimiento de cada compromiso gerencial durante este periodo.</t>
        </r>
      </text>
    </comment>
    <comment ref="M7" authorId="1" shapeId="0" xr:uid="{00000000-0006-0000-0700-00000F00000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P7" authorId="2" shapeId="0" xr:uid="{00000000-0006-0000-0700-000010000000}">
      <text>
        <r>
          <rPr>
            <sz val="12"/>
            <color indexed="81"/>
            <rFont val="Tahoma"/>
            <family val="2"/>
          </rPr>
          <t>Breve descripción del producto o actividad indicada como evidencia.</t>
        </r>
      </text>
    </comment>
    <comment ref="Q7" authorId="2" shapeId="0" xr:uid="{00000000-0006-0000-0700-000011000000}">
      <text>
        <r>
          <rPr>
            <sz val="12"/>
            <color indexed="81"/>
            <rFont val="Tahoma"/>
            <family val="2"/>
          </rPr>
          <t>Ubicación de la misma ya sea en medios físicos o electrónicos.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Ligia del Pilar Agudelo</author>
  </authors>
  <commentList>
    <comment ref="I69" authorId="0" shapeId="0" xr:uid="{00000000-0006-0000-0800-000001000000}">
      <text>
        <r>
          <rPr>
            <sz val="9"/>
            <color indexed="81"/>
            <rFont val="Tahoma"/>
            <family val="2"/>
          </rPr>
          <t xml:space="preserve">Sumatoria simple de la evaluación (previa conversión según pesos asignados por evaluador) dividido por el numero de competencias evaluadas
</t>
        </r>
      </text>
    </comment>
    <comment ref="J69" authorId="0" shapeId="0" xr:uid="{00000000-0006-0000-0800-00000200000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<sst xmlns="http://schemas.openxmlformats.org/spreadsheetml/2006/main" count="632" uniqueCount="345">
  <si>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</si>
  <si>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</si>
  <si>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</si>
  <si>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</si>
  <si>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</si>
  <si>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</si>
  <si>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</si>
  <si>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</si>
  <si>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</si>
  <si>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</si>
  <si>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</si>
  <si>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</si>
  <si>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</si>
  <si>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</si>
  <si>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</si>
  <si>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</si>
  <si>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</si>
  <si>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</si>
  <si>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</si>
  <si>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</si>
  <si>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</si>
  <si>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</si>
  <si>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</si>
  <si>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</si>
  <si>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</si>
  <si>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</si>
  <si>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</si>
  <si>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</si>
  <si>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</si>
  <si>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</si>
  <si>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</si>
  <si>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</si>
  <si>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</si>
  <si>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</si>
  <si>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</si>
  <si>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</si>
  <si>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</si>
  <si>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</si>
  <si>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</si>
  <si>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</si>
  <si>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</si>
  <si>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</si>
  <si>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</si>
  <si>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</si>
  <si>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</si>
  <si>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</si>
  <si>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</si>
  <si>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</si>
  <si>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</si>
  <si>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</si>
  <si>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</si>
  <si>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</si>
  <si>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</si>
  <si>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</si>
  <si>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</si>
  <si>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</si>
  <si>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</si>
  <si>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</si>
  <si>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</si>
  <si>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</si>
  <si>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</si>
  <si>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</si>
  <si>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</si>
  <si>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</si>
  <si>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</si>
  <si>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</si>
  <si>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</si>
  <si>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</si>
  <si>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</si>
  <si>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</si>
  <si>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</si>
  <si>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</si>
  <si>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</si>
  <si>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</si>
  <si>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</si>
  <si>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</si>
  <si>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</si>
  <si>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</si>
  <si>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</si>
  <si>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</si>
  <si>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</si>
  <si>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</si>
  <si>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</si>
  <si>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</si>
  <si>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</si>
  <si>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</si>
  <si>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</si>
  <si>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</si>
  <si>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</si>
  <si>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</si>
  <si>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</si>
  <si>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</si>
  <si>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</si>
  <si>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</si>
  <si>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</si>
  <si>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</si>
  <si>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</si>
  <si>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</si>
  <si>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</si>
  <si>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</si>
  <si>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</si>
  <si>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</si>
  <si>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</si>
  <si>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</si>
  <si>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</si>
  <si>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</si>
  <si>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</si>
  <si>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</si>
  <si>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</si>
  <si>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</si>
  <si>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</si>
  <si>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</si>
  <si>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</si>
  <si>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</si>
  <si>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</si>
  <si>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</si>
  <si>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</si>
  <si>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</si>
  <si>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</si>
  <si>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</si>
  <si>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</si>
  <si>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</si>
  <si>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</si>
  <si>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</si>
  <si>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</si>
  <si>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</si>
  <si>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</si>
  <si>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</si>
  <si>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</si>
  <si>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</si>
  <si>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</si>
  <si>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</si>
  <si>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</si>
  <si>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</si>
  <si>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</si>
  <si>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</si>
  <si>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</si>
  <si>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</si>
  <si>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</si>
  <si>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</si>
  <si>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</si>
  <si>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</si>
  <si>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</si>
  <si>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</si>
  <si>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</si>
  <si>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</si>
  <si>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</si>
  <si>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</si>
  <si>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</si>
  <si>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</si>
  <si>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</si>
  <si>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</si>
  <si>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</si>
  <si>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</si>
  <si>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</si>
  <si>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</si>
  <si>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</si>
  <si>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</si>
  <si>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</si>
  <si>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</si>
  <si>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</si>
  <si>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</si>
  <si>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</si>
  <si>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</si>
  <si>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</si>
  <si>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</si>
  <si>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</si>
  <si>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</si>
  <si>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</si>
  <si>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</si>
  <si>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</si>
  <si>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</si>
  <si>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</si>
  <si>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</si>
  <si>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</si>
  <si>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</si>
  <si>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</si>
  <si>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</si>
  <si>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</si>
  <si>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</si>
  <si>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</si>
  <si>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</si>
  <si>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</si>
  <si>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</si>
  <si>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</si>
  <si>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</si>
  <si>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</si>
  <si>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</si>
  <si>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</si>
  <si>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</si>
  <si>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</si>
  <si>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</si>
  <si>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</si>
  <si>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</si>
  <si>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</si>
  <si>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</si>
  <si>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</si>
  <si>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</si>
  <si>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</si>
  <si>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</si>
  <si>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</si>
  <si>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</si>
  <si>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</si>
  <si>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</si>
  <si>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</si>
  <si>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</si>
  <si>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</si>
  <si>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</si>
  <si>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</si>
  <si>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</si>
  <si>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</si>
  <si>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</si>
  <si>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</si>
  <si>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</si>
  <si>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</si>
  <si>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</si>
  <si>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</si>
  <si>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</si>
  <si>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</si>
  <si>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</si>
  <si>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</si>
  <si>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</si>
  <si>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</si>
  <si>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</si>
  <si>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</si>
  <si>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</si>
  <si>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</si>
  <si>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</si>
  <si>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</si>
  <si>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</si>
  <si>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</si>
  <si>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</si>
  <si>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</si>
  <si>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</si>
  <si>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</si>
  <si>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</si>
  <si>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</si>
  <si>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</si>
  <si>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</si>
  <si>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</si>
  <si>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</si>
  <si>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</si>
  <si>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</si>
  <si>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</si>
  <si>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</si>
  <si>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</si>
  <si>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</si>
  <si>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</si>
  <si>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</si>
  <si>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</si>
  <si>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</si>
  <si>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</si>
  <si>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</si>
  <si>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</si>
  <si>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</si>
  <si>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</si>
  <si>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</si>
  <si>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</si>
  <si>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</si>
  <si>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</si>
  <si>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</si>
  <si>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</si>
  <si>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</si>
  <si>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</si>
  <si>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</si>
  <si>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</si>
  <si>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</si>
  <si>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</si>
  <si>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</si>
  <si>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</si>
  <si>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</si>
  <si>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</si>
  <si>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</si>
  <si>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</si>
  <si>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</si>
  <si>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</si>
  <si>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</si>
  <si>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</si>
  <si>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</si>
  <si>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</si>
  <si>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</si>
  <si>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</si>
  <si>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</si>
  <si>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</si>
  <si>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</si>
  <si>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</si>
  <si>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Prestar asesoria jurídica  en la realización de los estudios previos de acuerdo a las necesidades que presente cada area.</t>
  </si>
  <si>
    <t xml:space="preserve">Adelantar de conformidad con la normativa vigente los procesos de selección presentados la Secretaría, a efectos de satisfacer los intereses de la administracion y de esta manera dar cumplimiento a las metas trazadas en el Plan de Desarrrollo Municipal y los fines del Estado. </t>
  </si>
  <si>
    <t>Adelantar las acciones administrativas correspondientes, frente a los posibles incumplimientos de contratos y convenios celebrados por la administración.</t>
  </si>
  <si>
    <t>Implementacion del proceso de Gestion Documental</t>
  </si>
  <si>
    <t>adelanta las actividades necesaria para la realización del inventario documental.</t>
  </si>
  <si>
    <t xml:space="preserve">Aplicación de las tablas de retencion por areas misionales </t>
  </si>
  <si>
    <t>Implantacion del sistema de gestión documental ARMORUM</t>
  </si>
  <si>
    <t xml:space="preserve">Implementación del plan institucional de capacitación y programa de bienestar social </t>
  </si>
  <si>
    <t>presentacion informes plataformas nacionales y  territoriales y departamental.</t>
  </si>
  <si>
    <r>
      <t xml:space="preserve">Proyeccion, formulación, adopción y ejecución del plan </t>
    </r>
    <r>
      <rPr>
        <sz val="16"/>
        <color rgb="FFFF0000"/>
        <rFont val="Arial"/>
        <family val="2"/>
      </rPr>
      <t>institucional</t>
    </r>
    <r>
      <rPr>
        <sz val="16"/>
        <color theme="1"/>
        <rFont val="Arial"/>
        <family val="2"/>
      </rPr>
      <t xml:space="preserve"> de capacitación.</t>
    </r>
  </si>
  <si>
    <t>Implementacion  de  la conectividad de la administracion central municipal</t>
  </si>
  <si>
    <t xml:space="preserve">Elaborar proyecto de servicios de internet para la administracion </t>
  </si>
  <si>
    <t>Elaborar el estudio de convenienca para la contratacion de el servicio de internet.</t>
  </si>
  <si>
    <t xml:space="preserve">Atender soportes técnicos en conectividad para  usuarios internos </t>
  </si>
  <si>
    <r>
      <t>Dar soporte</t>
    </r>
    <r>
      <rPr>
        <sz val="16"/>
        <color rgb="FFFF0000"/>
        <rFont val="Arial"/>
        <family val="2"/>
      </rPr>
      <t xml:space="preserve"> técnico</t>
    </r>
    <r>
      <rPr>
        <sz val="16"/>
        <rFont val="Arial"/>
        <family val="2"/>
      </rPr>
      <t xml:space="preserve"> a usuarios internos en plataformas Nacionales, territoriales  </t>
    </r>
  </si>
  <si>
    <t xml:space="preserve">Actualización  del inventario de los bienes muebles de la administracion </t>
  </si>
  <si>
    <t>Realizacion del inventario de los bienes muebles en la nueva sede de la administracion municipal (Biblioteca pública)</t>
  </si>
  <si>
    <t xml:space="preserve">Digitacion y actualizacion en la base de datos SYSMAN - modulo Almacen  </t>
  </si>
  <si>
    <t>Realiza el plaqueteo de los  bienes muebles verificados y registrados en SYSMAN.</t>
  </si>
  <si>
    <t>Adelantar tramites  para dar de baja total los bienes muebles de la administracion municipal</t>
  </si>
  <si>
    <t>Gestionar y adelantar los procesos de contratacion que permitan satisfacer las necesidades de la entidad</t>
  </si>
  <si>
    <t>01/01/2018 - 31/12/2018</t>
  </si>
  <si>
    <t xml:space="preserve">   Gestionar y administrar los recursos humanos, materiales, físicos, tecnológicos y de información, a través del diseño, la ejecución, el control y la evaluación de planes, programas, proyectos, políticas y estrategias, para el fortalecimiento de la capacidad administrativa y el desempeño institucional. de igual forma velar por la eficiencia y transparencia de las contrataciones que realiza la Administración Municipal</t>
  </si>
  <si>
    <r>
      <t xml:space="preserve">Proyeccion, formulación, adopción y ejecución del programa </t>
    </r>
    <r>
      <rPr>
        <sz val="16"/>
        <color rgb="FFFF0000"/>
        <rFont val="Arial"/>
        <family val="2"/>
      </rPr>
      <t xml:space="preserve"> de Bienestar</t>
    </r>
    <r>
      <rPr>
        <sz val="16"/>
        <color theme="1"/>
        <rFont val="Arial"/>
        <family val="2"/>
      </rPr>
      <t xml:space="preserve"> Social</t>
    </r>
  </si>
  <si>
    <t>Se realizo  prueba de trabajo de la plataforma ARMORUM  para la utilizacion del mismo. Se anexa resultado de prueba de trabajo de la plataforma ARMORUM</t>
  </si>
  <si>
    <t xml:space="preserve">El personal de apoyo contratado para el archivo, realiza constantes seguimientos  las áreas para el cumplimiento </t>
  </si>
  <si>
    <t>se contrato personal de apoyo para desarrollar el inventario documental de cada área.</t>
  </si>
  <si>
    <t>Se elaboró la ficha técnica y metodologia MGA</t>
  </si>
  <si>
    <t xml:space="preserve">ÁREA DE PROYECTOS, SECRETARIA DE PLANEACIÓN </t>
  </si>
  <si>
    <t>Se elaboró el respectivo Estudio de Conveniencia con aprobacion del contrato 278 de 2018</t>
  </si>
  <si>
    <t>Portal SECOP,  https://www.contratos.gov.co/consultas/detalleProceso.do?numConstancia=18-9-445491</t>
  </si>
  <si>
    <t>Durante el semestre se han presentado 299 soportes tecnicos</t>
  </si>
  <si>
    <t>archivo del Area de Sistemas</t>
  </si>
  <si>
    <t>durante el semestre se han presentado 47 soportes por conectividad</t>
  </si>
  <si>
    <t xml:space="preserve">se realizo la proyeccion Y Formulacion,  del plan insitucional, tambien se realizo el acto administrativo para la revisión  del comité de talento humano y posterior aprobación del cómite MECI .   </t>
  </si>
  <si>
    <t>se encuentra para aprobación del equipo MECI</t>
  </si>
  <si>
    <t xml:space="preserve">plataforma CIMO, Y Plataforma  de la Regsitraduria Nal del estado Civil </t>
  </si>
  <si>
    <t xml:space="preserve">Se ha presentado informes en la plataformas  nacionales </t>
  </si>
  <si>
    <t>se elaboro proyecto y se han ejecutado algunas actividades que da cumplimiento al programa.</t>
  </si>
  <si>
    <t>Archivo del área de personal.</t>
  </si>
  <si>
    <t>archivo del area de sistemas y  ardchivo.</t>
  </si>
  <si>
    <t>portal SECOP</t>
  </si>
  <si>
    <t>Se encuentra en el área de Archivo.</t>
  </si>
  <si>
    <t>Atender y dar directices frente a los requerimientos de los diferentes organismos (entes de control, veedurias, etc) y establecer propuestas de control y acciones de mejora.</t>
  </si>
  <si>
    <t>se realizo el inventario de bienes muebles, de cada una de las dependencias que fueron trasladas a la Biblioteca Pública Municipal</t>
  </si>
  <si>
    <t>fomato diligenciado en la base de datos del sofwart SYSMAN LTDA.</t>
  </si>
  <si>
    <t xml:space="preserve">el sofwart SYSMAN se encuentra actualizado de acuerdo a las necesidades de cada area. </t>
  </si>
  <si>
    <t>Base de datos del sofwart SYSMAN LTDA.</t>
  </si>
  <si>
    <t xml:space="preserve">se realizo plaqueteo parcial, toda vez que la base de datos  presenta cambio debido a  la actulizacion con la normas NIFF </t>
  </si>
  <si>
    <t>se realizo el proceso para dar de baja los elemnetos inservibles.</t>
  </si>
  <si>
    <t xml:space="preserve">formatos diligenciados por cada funcionario, se encuentraen el archivo del área de almacén </t>
  </si>
  <si>
    <t>Reporte de estudios previos revisados durante el primer semestre de la vigencia 2018</t>
  </si>
  <si>
    <t>Secretaria general - area de contratacion</t>
  </si>
  <si>
    <t>Reporte de contratos y convenios publicados durante el primer semestre de la vigencia 2018</t>
  </si>
  <si>
    <t>Secretaria general - area de contratacion - publicacion</t>
  </si>
  <si>
    <t>Planes de mejora</t>
  </si>
  <si>
    <t>Secretaria General</t>
  </si>
  <si>
    <t>Reporte de audiencias de incumplimiento celebradas durante el primer semestre de la vigencia 2018</t>
  </si>
  <si>
    <t>Secretaria General - Area de contratacion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</si>
</sst>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0"/>
    <numFmt numFmtId="166" formatCode="0.0%"/>
  </numFmts>
  <fonts count="58"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sz val="16"/>
      <color rgb="FFFF0000"/>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83">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4"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8" fillId="9" borderId="1" xfId="0" applyNumberFormat="1" applyFont="1" applyFill="1" applyBorder="1" applyAlignment="1">
      <alignment horizontal="left" vertical="center"/>
    </xf>
    <xf numFmtId="0" fontId="32" fillId="0" borderId="1" xfId="0" applyFont="1" applyFill="1" applyBorder="1" applyAlignment="1">
      <alignment horizontal="justify" vertical="center"/>
    </xf>
    <xf numFmtId="0" fontId="32" fillId="0" borderId="14" xfId="0" applyFont="1" applyFill="1" applyBorder="1" applyAlignment="1">
      <alignment horizontal="justify" vertical="center"/>
    </xf>
    <xf numFmtId="0" fontId="55" fillId="4" borderId="45" xfId="0" applyFont="1" applyFill="1" applyBorder="1" applyAlignment="1" applyProtection="1">
      <alignment horizontal="center" vertical="center"/>
      <protection locked="0"/>
    </xf>
    <xf numFmtId="0" fontId="31" fillId="4" borderId="45" xfId="0" applyFont="1" applyFill="1" applyBorder="1" applyAlignment="1" applyProtection="1">
      <alignment horizontal="center" vertical="center"/>
      <protection locked="0"/>
    </xf>
    <xf numFmtId="9" fontId="31" fillId="4" borderId="41" xfId="0" applyNumberFormat="1" applyFont="1" applyFill="1" applyBorder="1" applyAlignment="1" applyProtection="1">
      <alignment vertical="center"/>
      <protection locked="0"/>
    </xf>
    <xf numFmtId="9" fontId="31" fillId="4" borderId="61" xfId="0" applyNumberFormat="1" applyFont="1" applyFill="1" applyBorder="1" applyAlignment="1" applyProtection="1">
      <alignment horizontal="center" vertical="center"/>
    </xf>
    <xf numFmtId="1" fontId="31" fillId="4" borderId="48" xfId="0" applyNumberFormat="1" applyFont="1" applyFill="1" applyBorder="1" applyAlignment="1" applyProtection="1">
      <alignment horizontal="center" vertical="center"/>
    </xf>
    <xf numFmtId="9" fontId="31" fillId="4" borderId="48" xfId="0" applyNumberFormat="1" applyFont="1" applyFill="1" applyBorder="1" applyAlignment="1" applyProtection="1">
      <alignment horizontal="center" vertical="center"/>
    </xf>
    <xf numFmtId="9" fontId="31" fillId="4" borderId="48" xfId="1" applyFont="1" applyFill="1" applyBorder="1" applyAlignment="1" applyProtection="1">
      <alignment horizontal="center" vertical="center"/>
    </xf>
    <xf numFmtId="0" fontId="37" fillId="13" borderId="1" xfId="0" applyFont="1" applyFill="1" applyBorder="1" applyAlignment="1" applyProtection="1">
      <alignment horizontal="center" vertical="center"/>
    </xf>
    <xf numFmtId="0" fontId="48" fillId="8" borderId="1" xfId="0" applyFont="1" applyFill="1" applyBorder="1" applyAlignment="1" applyProtection="1">
      <alignment horizontal="center" vertical="center" wrapText="1"/>
    </xf>
    <xf numFmtId="0" fontId="48" fillId="8" borderId="1" xfId="0" applyFont="1" applyFill="1" applyBorder="1" applyAlignment="1" applyProtection="1">
      <alignment horizontal="center" vertical="center"/>
    </xf>
    <xf numFmtId="0" fontId="32" fillId="0" borderId="1" xfId="0" applyFont="1" applyBorder="1" applyAlignment="1" applyProtection="1">
      <alignment vertical="center" wrapText="1"/>
      <protection locked="0"/>
    </xf>
    <xf numFmtId="9" fontId="32" fillId="0" borderId="1" xfId="1" applyFont="1" applyBorder="1" applyAlignment="1" applyProtection="1">
      <alignment vertical="center" wrapText="1"/>
      <protection locked="0"/>
    </xf>
    <xf numFmtId="0" fontId="32" fillId="0" borderId="9" xfId="0"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33" fillId="0" borderId="4" xfId="0" applyFont="1" applyFill="1" applyBorder="1" applyAlignment="1">
      <alignment horizontal="justify" vertical="center" wrapText="1"/>
    </xf>
    <xf numFmtId="0" fontId="33" fillId="0" borderId="1" xfId="0" applyFont="1" applyFill="1" applyBorder="1" applyAlignment="1">
      <alignment horizontal="justify" vertical="center" wrapText="1"/>
    </xf>
    <xf numFmtId="0" fontId="33" fillId="0" borderId="2" xfId="0" applyFont="1" applyFill="1" applyBorder="1" applyAlignment="1">
      <alignment horizontal="justify" vertical="center" wrapText="1"/>
    </xf>
    <xf numFmtId="0" fontId="48" fillId="8" borderId="1" xfId="0" applyFont="1" applyFill="1" applyBorder="1" applyAlignment="1" applyProtection="1">
      <alignment horizontal="center" vertical="center" wrapText="1"/>
    </xf>
    <xf numFmtId="9" fontId="32" fillId="0" borderId="1" xfId="0" applyNumberFormat="1" applyFont="1" applyBorder="1" applyAlignment="1" applyProtection="1">
      <alignment horizontal="center" vertical="center" wrapText="1"/>
      <protection locked="0"/>
    </xf>
    <xf numFmtId="0" fontId="32" fillId="0" borderId="1" xfId="0" applyFont="1" applyFill="1" applyBorder="1" applyAlignment="1" applyProtection="1">
      <alignment vertical="center" wrapText="1"/>
      <protection locked="0"/>
    </xf>
    <xf numFmtId="9" fontId="32" fillId="0" borderId="1" xfId="1" applyFont="1" applyFill="1" applyBorder="1" applyAlignment="1" applyProtection="1">
      <alignment vertical="center" wrapText="1"/>
      <protection locked="0"/>
    </xf>
    <xf numFmtId="9" fontId="32" fillId="0" borderId="1" xfId="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7"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3"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5" fillId="9" borderId="59"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6"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5" xfId="0" applyFont="1" applyFill="1" applyBorder="1" applyAlignment="1">
      <alignment horizontal="left" vertical="center" wrapText="1"/>
    </xf>
    <xf numFmtId="0" fontId="44" fillId="9" borderId="58"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9" fontId="33" fillId="0" borderId="1" xfId="1" applyFont="1" applyFill="1" applyBorder="1" applyAlignment="1" applyProtection="1">
      <alignment horizontal="center" vertical="center" wrapText="1"/>
    </xf>
    <xf numFmtId="9" fontId="32" fillId="0" borderId="1" xfId="1" applyNumberFormat="1" applyFont="1" applyBorder="1" applyAlignment="1" applyProtection="1">
      <alignment horizontal="center" vertical="center" wrapText="1"/>
    </xf>
    <xf numFmtId="0" fontId="48" fillId="8" borderId="1" xfId="0" applyFont="1" applyFill="1" applyBorder="1" applyAlignment="1" applyProtection="1">
      <alignment horizontal="center" vertical="center" wrapText="1"/>
    </xf>
    <xf numFmtId="2" fontId="48" fillId="8" borderId="1" xfId="0" applyNumberFormat="1" applyFont="1" applyFill="1" applyBorder="1" applyAlignment="1" applyProtection="1">
      <alignment horizontal="center" vertical="center" wrapText="1"/>
    </xf>
    <xf numFmtId="0" fontId="17" fillId="12" borderId="1" xfId="0" applyFont="1" applyFill="1" applyBorder="1" applyAlignment="1" applyProtection="1">
      <alignment horizontal="center" vertical="center"/>
    </xf>
    <xf numFmtId="0" fontId="37" fillId="13" borderId="1" xfId="0" applyFont="1" applyFill="1" applyBorder="1" applyAlignment="1" applyProtection="1">
      <alignment horizontal="center" vertical="center"/>
    </xf>
    <xf numFmtId="0" fontId="55" fillId="8" borderId="1" xfId="0" applyFont="1" applyFill="1" applyBorder="1" applyAlignment="1" applyProtection="1">
      <alignment horizontal="center" vertical="center"/>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0" xfId="0" applyFont="1" applyFill="1" applyBorder="1" applyAlignment="1" applyProtection="1">
      <alignment horizontal="left" vertical="center" wrapText="1"/>
      <protection locked="0"/>
    </xf>
    <xf numFmtId="0" fontId="55" fillId="8"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13" borderId="1" xfId="0" applyFont="1" applyFill="1" applyBorder="1" applyAlignment="1" applyProtection="1">
      <alignment horizontal="center" vertical="center"/>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9" fontId="32" fillId="0" borderId="1" xfId="1" applyFont="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14"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14" fontId="32" fillId="0" borderId="2" xfId="0" applyNumberFormat="1" applyFont="1"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14" fontId="32" fillId="0" borderId="4" xfId="0" applyNumberFormat="1" applyFont="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9" fontId="32" fillId="0" borderId="1" xfId="1" applyNumberFormat="1" applyFont="1" applyFill="1" applyBorder="1" applyAlignment="1" applyProtection="1">
      <alignment horizontal="center" vertical="center" wrapText="1"/>
    </xf>
    <xf numFmtId="0" fontId="31" fillId="0" borderId="1" xfId="0" applyFont="1" applyFill="1" applyBorder="1" applyAlignment="1" applyProtection="1">
      <alignment vertical="center" wrapText="1"/>
      <protection locked="0"/>
    </xf>
    <xf numFmtId="14" fontId="3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9" xfId="0" applyFont="1" applyFill="1" applyBorder="1" applyAlignment="1">
      <alignment horizontal="justify" vertical="center" wrapText="1"/>
    </xf>
    <xf numFmtId="0" fontId="32" fillId="0" borderId="3" xfId="0" applyFont="1" applyFill="1" applyBorder="1" applyAlignment="1">
      <alignment horizontal="justify" vertical="center" wrapText="1"/>
    </xf>
    <xf numFmtId="0" fontId="32" fillId="0" borderId="14" xfId="0" applyFont="1" applyFill="1" applyBorder="1" applyAlignment="1">
      <alignment horizontal="justify" vertical="center" wrapText="1"/>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xr:uid="{00000000-0005-0000-0000-00000900000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42" t="s">
        <v>0</v>
      </c>
      <c r="C2" s="242"/>
      <c r="D2" s="242"/>
      <c r="E2" s="242"/>
      <c r="F2" s="242"/>
      <c r="G2" s="242"/>
      <c r="H2" s="242"/>
      <c r="I2" s="242"/>
    </row>
    <row r="3" spans="1:9" x14ac:dyDescent="0.25">
      <c r="B3" s="252" t="s">
        <v>1</v>
      </c>
      <c r="C3" s="252"/>
      <c r="D3" s="252"/>
      <c r="E3" s="252"/>
      <c r="F3" s="252"/>
      <c r="G3" s="252"/>
      <c r="H3" s="252"/>
      <c r="I3" s="252"/>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46" t="s">
        <v>11</v>
      </c>
      <c r="D9" s="5" t="s">
        <v>12</v>
      </c>
      <c r="E9" s="20"/>
      <c r="F9" s="7"/>
      <c r="I9" s="8"/>
    </row>
    <row r="10" spans="1:9" x14ac:dyDescent="0.25">
      <c r="C10" s="246"/>
      <c r="D10" s="5" t="s">
        <v>13</v>
      </c>
      <c r="E10" s="20"/>
    </row>
    <row r="12" spans="1:9" x14ac:dyDescent="0.25">
      <c r="A12" s="247" t="s">
        <v>14</v>
      </c>
      <c r="B12" s="248"/>
      <c r="C12" s="248"/>
      <c r="D12" s="248"/>
      <c r="E12" s="248"/>
      <c r="F12" s="248"/>
      <c r="G12" s="248"/>
      <c r="H12" s="248"/>
      <c r="I12" s="249"/>
    </row>
    <row r="13" spans="1:9" x14ac:dyDescent="0.25">
      <c r="A13" s="247" t="s">
        <v>15</v>
      </c>
      <c r="B13" s="248"/>
      <c r="C13" s="248"/>
      <c r="D13" s="248"/>
      <c r="E13" s="248"/>
      <c r="F13" s="248"/>
      <c r="G13" s="248"/>
      <c r="H13" s="248"/>
      <c r="I13" s="249"/>
    </row>
    <row r="14" spans="1:9" x14ac:dyDescent="0.25">
      <c r="A14" s="253"/>
      <c r="B14" s="254"/>
      <c r="C14" s="254"/>
      <c r="D14" s="254"/>
      <c r="E14" s="254"/>
      <c r="F14" s="254"/>
      <c r="G14" s="255"/>
      <c r="H14" s="244" t="s">
        <v>16</v>
      </c>
      <c r="I14" s="245"/>
    </row>
    <row r="15" spans="1:9" ht="28.5" x14ac:dyDescent="0.25">
      <c r="A15" s="172" t="s">
        <v>17</v>
      </c>
      <c r="B15" s="22" t="s">
        <v>18</v>
      </c>
      <c r="C15" s="35" t="s">
        <v>19</v>
      </c>
      <c r="D15" s="22" t="s">
        <v>20</v>
      </c>
      <c r="E15" s="172" t="s">
        <v>21</v>
      </c>
      <c r="F15" s="172" t="s">
        <v>22</v>
      </c>
      <c r="G15" s="49" t="s">
        <v>23</v>
      </c>
      <c r="H15" s="172" t="s">
        <v>24</v>
      </c>
      <c r="I15" s="172" t="s">
        <v>25</v>
      </c>
    </row>
    <row r="16" spans="1:9" ht="30" x14ac:dyDescent="0.25">
      <c r="A16" s="250" t="s">
        <v>26</v>
      </c>
      <c r="B16" s="251">
        <v>0.3</v>
      </c>
      <c r="C16" s="243" t="s">
        <v>27</v>
      </c>
      <c r="D16" s="10" t="s">
        <v>28</v>
      </c>
      <c r="E16" s="229">
        <v>4</v>
      </c>
      <c r="F16" s="229" t="s">
        <v>29</v>
      </c>
      <c r="G16" s="243" t="s">
        <v>30</v>
      </c>
      <c r="H16" s="229"/>
      <c r="I16" s="232"/>
    </row>
    <row r="17" spans="1:9" ht="56.25" customHeight="1" x14ac:dyDescent="0.25">
      <c r="A17" s="250"/>
      <c r="B17" s="250"/>
      <c r="C17" s="243"/>
      <c r="D17" s="11" t="s">
        <v>31</v>
      </c>
      <c r="E17" s="230"/>
      <c r="F17" s="230"/>
      <c r="G17" s="243"/>
      <c r="H17" s="230"/>
      <c r="I17" s="232"/>
    </row>
    <row r="18" spans="1:9" ht="25.5" customHeight="1" x14ac:dyDescent="0.25">
      <c r="A18" s="250"/>
      <c r="B18" s="250"/>
      <c r="C18" s="243"/>
      <c r="D18" s="11" t="s">
        <v>32</v>
      </c>
      <c r="E18" s="230"/>
      <c r="F18" s="230"/>
      <c r="G18" s="243"/>
      <c r="H18" s="230"/>
      <c r="I18" s="232"/>
    </row>
    <row r="19" spans="1:9" ht="49.5" customHeight="1" x14ac:dyDescent="0.25">
      <c r="A19" s="250"/>
      <c r="B19" s="250"/>
      <c r="C19" s="243"/>
      <c r="D19" s="11" t="s">
        <v>33</v>
      </c>
      <c r="E19" s="231"/>
      <c r="F19" s="231"/>
      <c r="G19" s="243"/>
      <c r="H19" s="231"/>
      <c r="I19" s="232"/>
    </row>
    <row r="20" spans="1:9" ht="82.5" customHeight="1" x14ac:dyDescent="0.25">
      <c r="A20" s="239" t="s">
        <v>34</v>
      </c>
      <c r="B20" s="236">
        <v>0.3</v>
      </c>
      <c r="C20" s="229" t="s">
        <v>35</v>
      </c>
      <c r="D20" s="11" t="s">
        <v>36</v>
      </c>
      <c r="E20" s="229">
        <v>20</v>
      </c>
      <c r="F20" s="229" t="s">
        <v>37</v>
      </c>
      <c r="G20" s="171" t="s">
        <v>38</v>
      </c>
      <c r="H20" s="229"/>
      <c r="I20" s="233"/>
    </row>
    <row r="21" spans="1:9" ht="68.25" customHeight="1" x14ac:dyDescent="0.25">
      <c r="A21" s="240"/>
      <c r="B21" s="237"/>
      <c r="C21" s="230"/>
      <c r="D21" s="11" t="s">
        <v>39</v>
      </c>
      <c r="E21" s="230"/>
      <c r="F21" s="230"/>
      <c r="G21" s="171" t="s">
        <v>40</v>
      </c>
      <c r="H21" s="230"/>
      <c r="I21" s="234"/>
    </row>
    <row r="22" spans="1:9" ht="66" customHeight="1" x14ac:dyDescent="0.25">
      <c r="A22" s="241"/>
      <c r="B22" s="238"/>
      <c r="C22" s="231"/>
      <c r="D22" s="11" t="s">
        <v>41</v>
      </c>
      <c r="E22" s="231"/>
      <c r="F22" s="231"/>
      <c r="G22" s="171" t="s">
        <v>42</v>
      </c>
      <c r="H22" s="231"/>
      <c r="I22" s="235"/>
    </row>
    <row r="23" spans="1:9" ht="97.5" customHeight="1" x14ac:dyDescent="0.25">
      <c r="A23" s="239" t="s">
        <v>43</v>
      </c>
      <c r="B23" s="236">
        <v>0.4</v>
      </c>
      <c r="C23" s="229" t="s">
        <v>44</v>
      </c>
      <c r="D23" s="11" t="s">
        <v>45</v>
      </c>
      <c r="E23" s="229">
        <v>15</v>
      </c>
      <c r="F23" s="229" t="s">
        <v>29</v>
      </c>
      <c r="G23" s="229" t="s">
        <v>42</v>
      </c>
      <c r="H23" s="229"/>
      <c r="I23" s="233"/>
    </row>
    <row r="24" spans="1:9" ht="55.5" customHeight="1" x14ac:dyDescent="0.25">
      <c r="A24" s="240"/>
      <c r="B24" s="237"/>
      <c r="C24" s="230"/>
      <c r="D24" s="11" t="s">
        <v>46</v>
      </c>
      <c r="E24" s="230"/>
      <c r="F24" s="230"/>
      <c r="G24" s="230"/>
      <c r="H24" s="230"/>
      <c r="I24" s="234"/>
    </row>
    <row r="25" spans="1:9" ht="55.5" customHeight="1" x14ac:dyDescent="0.25">
      <c r="A25" s="241"/>
      <c r="B25" s="238"/>
      <c r="C25" s="231"/>
      <c r="D25" s="11" t="s">
        <v>47</v>
      </c>
      <c r="E25" s="231"/>
      <c r="F25" s="231"/>
      <c r="G25" s="231"/>
      <c r="H25" s="231"/>
      <c r="I25" s="235"/>
    </row>
    <row r="26" spans="1:9" x14ac:dyDescent="0.25">
      <c r="A26" s="172" t="s">
        <v>48</v>
      </c>
      <c r="B26" s="12">
        <f>SUM(B16:B25)</f>
        <v>1</v>
      </c>
      <c r="C26" s="5"/>
      <c r="D26" s="5"/>
      <c r="E26" s="5"/>
      <c r="F26" s="11"/>
      <c r="G26" s="5"/>
      <c r="H26" s="5"/>
      <c r="I26" s="5"/>
    </row>
    <row r="27" spans="1:9" ht="4.5" customHeight="1" thickBot="1" x14ac:dyDescent="0.3">
      <c r="A27" s="13"/>
    </row>
    <row r="28" spans="1:9" ht="27" customHeight="1" x14ac:dyDescent="0.25">
      <c r="A28" s="13"/>
      <c r="C28" s="224"/>
      <c r="D28" s="225"/>
      <c r="E28" s="177"/>
      <c r="F28" s="227"/>
      <c r="G28" s="228"/>
      <c r="H28" s="24"/>
    </row>
    <row r="29" spans="1:9" ht="15.75" thickBot="1" x14ac:dyDescent="0.3">
      <c r="A29" s="13"/>
      <c r="C29" s="222" t="s">
        <v>49</v>
      </c>
      <c r="D29" s="223"/>
      <c r="E29" s="176"/>
      <c r="F29" s="223" t="s">
        <v>50</v>
      </c>
      <c r="G29" s="226"/>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view="pageBreakPreview" zoomScale="98" zoomScaleSheetLayoutView="98" workbookViewId="0">
      <selection activeCell="C25" sqref="C25:I28"/>
    </sheetView>
  </sheetViews>
  <sheetFormatPr baseColWidth="10" defaultColWidth="10.85546875" defaultRowHeight="15.75" x14ac:dyDescent="0.25"/>
  <cols>
    <col min="1" max="1" width="3.28515625" style="85" customWidth="1"/>
    <col min="2" max="2" width="38.28515625" style="85" customWidth="1"/>
    <col min="3" max="3" width="15.28515625" style="85" bestFit="1" customWidth="1"/>
    <col min="4" max="8" width="10.85546875" style="85"/>
    <col min="9" max="9" width="17.85546875" style="85" customWidth="1"/>
    <col min="10" max="10" width="3.140625" style="85" customWidth="1"/>
    <col min="11" max="11" width="3.42578125" style="85" customWidth="1"/>
    <col min="12" max="12" width="38.42578125" style="85" customWidth="1"/>
    <col min="13" max="13" width="15.28515625" style="85" customWidth="1"/>
    <col min="14" max="16" width="10.85546875" style="85"/>
    <col min="17" max="17" width="11.5703125" style="85" customWidth="1"/>
    <col min="18" max="19" width="10.85546875" style="85"/>
    <col min="20" max="20" width="17.85546875" style="85" customWidth="1"/>
    <col min="21" max="21" width="3.28515625" style="85" customWidth="1"/>
    <col min="22" max="16384" width="10.85546875" style="85"/>
  </cols>
  <sheetData>
    <row r="1" spans="1:21" x14ac:dyDescent="0.25">
      <c r="A1" s="86"/>
      <c r="B1" s="86"/>
      <c r="C1" s="86"/>
      <c r="D1" s="86"/>
      <c r="E1" s="86"/>
      <c r="F1" s="86"/>
      <c r="G1" s="86"/>
      <c r="H1" s="86"/>
      <c r="I1" s="86"/>
      <c r="J1" s="86"/>
      <c r="K1" s="86"/>
      <c r="L1" s="86"/>
      <c r="M1" s="86"/>
      <c r="N1" s="86"/>
      <c r="O1" s="86"/>
      <c r="P1" s="86"/>
      <c r="Q1" s="86"/>
      <c r="R1" s="86"/>
      <c r="S1" s="86"/>
      <c r="T1" s="86"/>
    </row>
    <row r="2" spans="1:21" x14ac:dyDescent="0.25">
      <c r="A2" s="86"/>
      <c r="B2" s="86"/>
      <c r="C2" s="86"/>
      <c r="D2" s="86"/>
      <c r="E2" s="86"/>
      <c r="F2" s="86"/>
      <c r="G2" s="86"/>
      <c r="H2" s="86"/>
      <c r="I2" s="86"/>
      <c r="J2" s="86"/>
      <c r="K2" s="86"/>
      <c r="L2" s="86"/>
      <c r="M2" s="86"/>
      <c r="N2" s="86"/>
      <c r="O2" s="86"/>
      <c r="P2" s="86"/>
      <c r="Q2" s="86"/>
      <c r="R2" s="86"/>
      <c r="S2" s="86"/>
      <c r="T2" s="86"/>
    </row>
    <row r="3" spans="1:21" x14ac:dyDescent="0.25">
      <c r="A3" s="86"/>
      <c r="B3" s="86"/>
      <c r="C3" s="86"/>
      <c r="D3" s="86"/>
      <c r="E3" s="86"/>
      <c r="F3" s="86"/>
      <c r="G3" s="86"/>
      <c r="H3" s="86"/>
      <c r="I3" s="86"/>
      <c r="J3" s="86"/>
      <c r="K3" s="86"/>
      <c r="L3" s="111"/>
      <c r="M3" s="111"/>
      <c r="N3" s="111"/>
      <c r="O3" s="111"/>
      <c r="P3" s="111"/>
      <c r="Q3" s="111"/>
      <c r="R3" s="111"/>
      <c r="S3" s="111"/>
      <c r="T3" s="111"/>
    </row>
    <row r="4" spans="1:21" ht="24.75" customHeight="1" x14ac:dyDescent="0.25">
      <c r="A4" s="162"/>
      <c r="B4" s="111"/>
      <c r="C4" s="111"/>
      <c r="D4" s="111"/>
      <c r="E4" s="111"/>
      <c r="F4" s="111"/>
      <c r="G4" s="111"/>
      <c r="H4" s="111"/>
      <c r="I4" s="111"/>
      <c r="J4" s="111"/>
      <c r="K4" s="86"/>
      <c r="L4" s="273" t="s">
        <v>51</v>
      </c>
      <c r="M4" s="273"/>
      <c r="N4" s="273"/>
      <c r="O4" s="273"/>
      <c r="P4" s="273"/>
      <c r="Q4" s="273"/>
      <c r="R4" s="273"/>
      <c r="S4" s="273"/>
      <c r="T4" s="273"/>
      <c r="U4" s="110"/>
    </row>
    <row r="5" spans="1:21" x14ac:dyDescent="0.25">
      <c r="A5" s="110"/>
      <c r="B5" s="111"/>
      <c r="C5" s="111"/>
      <c r="D5" s="111"/>
      <c r="E5" s="111"/>
      <c r="F5" s="111"/>
      <c r="G5" s="111"/>
      <c r="H5" s="111"/>
      <c r="I5" s="111"/>
      <c r="J5" s="111"/>
      <c r="K5" s="86"/>
      <c r="L5" s="112"/>
      <c r="M5" s="112"/>
      <c r="N5" s="112"/>
      <c r="O5" s="112"/>
      <c r="P5" s="112"/>
      <c r="Q5" s="112"/>
      <c r="R5" s="112"/>
      <c r="S5" s="112"/>
      <c r="T5" s="112"/>
      <c r="U5" s="110"/>
    </row>
    <row r="6" spans="1:21" x14ac:dyDescent="0.25">
      <c r="A6" s="110"/>
      <c r="B6" s="111"/>
      <c r="C6" s="111"/>
      <c r="D6" s="111"/>
      <c r="E6" s="111"/>
      <c r="F6" s="111"/>
      <c r="G6" s="111"/>
      <c r="H6" s="111"/>
      <c r="I6" s="111"/>
      <c r="J6" s="111"/>
      <c r="K6" s="86"/>
      <c r="L6" s="112"/>
      <c r="M6" s="112"/>
      <c r="N6" s="112"/>
      <c r="O6" s="112"/>
      <c r="P6" s="112"/>
      <c r="Q6" s="112"/>
      <c r="R6" s="112"/>
      <c r="S6" s="112"/>
      <c r="T6" s="112"/>
      <c r="U6" s="110"/>
    </row>
    <row r="7" spans="1:21" ht="16.5" thickBot="1" x14ac:dyDescent="0.3">
      <c r="A7" s="110"/>
      <c r="B7" s="111"/>
      <c r="C7" s="111"/>
      <c r="D7" s="111"/>
      <c r="E7" s="111"/>
      <c r="F7" s="111"/>
      <c r="G7" s="111"/>
      <c r="H7" s="111"/>
      <c r="I7" s="111"/>
      <c r="J7" s="111"/>
      <c r="K7" s="86"/>
      <c r="L7" s="112"/>
      <c r="M7" s="112"/>
      <c r="N7" s="112"/>
      <c r="O7" s="112"/>
      <c r="P7" s="112"/>
      <c r="Q7" s="112"/>
      <c r="R7" s="112"/>
      <c r="S7" s="112"/>
      <c r="T7" s="112"/>
      <c r="U7" s="110"/>
    </row>
    <row r="8" spans="1:21" x14ac:dyDescent="0.25">
      <c r="A8" s="110"/>
      <c r="B8" s="111"/>
      <c r="C8" s="111"/>
      <c r="D8" s="111"/>
      <c r="E8" s="111"/>
      <c r="F8" s="111"/>
      <c r="G8" s="111"/>
      <c r="H8" s="111"/>
      <c r="I8" s="111"/>
      <c r="J8" s="111"/>
      <c r="K8" s="112"/>
      <c r="L8" s="289" t="s">
        <v>52</v>
      </c>
      <c r="M8" s="290"/>
      <c r="N8" s="290"/>
      <c r="O8" s="290"/>
      <c r="P8" s="290"/>
      <c r="Q8" s="290"/>
      <c r="R8" s="290"/>
      <c r="S8" s="290"/>
      <c r="T8" s="291"/>
      <c r="U8" s="110"/>
    </row>
    <row r="9" spans="1:21" ht="66.95" customHeight="1" x14ac:dyDescent="0.25">
      <c r="A9" s="110"/>
      <c r="B9" s="268" t="s">
        <v>53</v>
      </c>
      <c r="C9" s="268"/>
      <c r="D9" s="268"/>
      <c r="E9" s="268"/>
      <c r="F9" s="268"/>
      <c r="G9" s="268"/>
      <c r="H9" s="268"/>
      <c r="I9" s="268"/>
      <c r="J9" s="181"/>
      <c r="K9" s="112"/>
      <c r="L9" s="292"/>
      <c r="M9" s="293"/>
      <c r="N9" s="293"/>
      <c r="O9" s="293"/>
      <c r="P9" s="293"/>
      <c r="Q9" s="293"/>
      <c r="R9" s="293"/>
      <c r="S9" s="293"/>
      <c r="T9" s="294"/>
      <c r="U9" s="110"/>
    </row>
    <row r="10" spans="1:21" ht="35.25" customHeight="1" thickBot="1" x14ac:dyDescent="0.3">
      <c r="A10" s="110"/>
      <c r="B10" s="181"/>
      <c r="C10" s="181"/>
      <c r="D10" s="181"/>
      <c r="E10" s="181"/>
      <c r="F10" s="181"/>
      <c r="G10" s="181"/>
      <c r="H10" s="181"/>
      <c r="I10" s="181"/>
      <c r="J10" s="181"/>
      <c r="K10" s="112"/>
      <c r="L10" s="292"/>
      <c r="M10" s="293"/>
      <c r="N10" s="293"/>
      <c r="O10" s="293"/>
      <c r="P10" s="293"/>
      <c r="Q10" s="293"/>
      <c r="R10" s="293"/>
      <c r="S10" s="293"/>
      <c r="T10" s="294"/>
      <c r="U10" s="110"/>
    </row>
    <row r="11" spans="1:21" ht="32.25" customHeight="1" thickBot="1" x14ac:dyDescent="0.45">
      <c r="A11" s="110"/>
      <c r="B11" s="269" t="s">
        <v>54</v>
      </c>
      <c r="C11" s="269"/>
      <c r="D11" s="269"/>
      <c r="E11" s="269"/>
      <c r="F11" s="269"/>
      <c r="G11" s="269"/>
      <c r="H11" s="269"/>
      <c r="I11" s="269"/>
      <c r="J11" s="182"/>
      <c r="K11" s="112"/>
      <c r="L11" s="115"/>
      <c r="M11" s="295" t="s">
        <v>55</v>
      </c>
      <c r="N11" s="296"/>
      <c r="O11" s="296"/>
      <c r="P11" s="297"/>
      <c r="Q11" s="114" t="s">
        <v>56</v>
      </c>
      <c r="R11" s="116"/>
      <c r="S11" s="116"/>
      <c r="T11" s="117"/>
      <c r="U11" s="110"/>
    </row>
    <row r="12" spans="1:21" ht="60.75" customHeight="1" thickBot="1" x14ac:dyDescent="0.3">
      <c r="A12" s="110"/>
      <c r="B12" s="112"/>
      <c r="C12" s="112"/>
      <c r="D12" s="113"/>
      <c r="E12" s="112"/>
      <c r="F12" s="112"/>
      <c r="G12" s="113"/>
      <c r="H12" s="112"/>
      <c r="I12" s="112"/>
      <c r="J12" s="112"/>
      <c r="K12" s="112"/>
      <c r="L12" s="115"/>
      <c r="M12" s="270" t="s">
        <v>57</v>
      </c>
      <c r="N12" s="271"/>
      <c r="O12" s="271"/>
      <c r="P12" s="272"/>
      <c r="Q12" s="119">
        <v>5</v>
      </c>
      <c r="R12" s="116"/>
      <c r="S12" s="116"/>
      <c r="T12" s="117"/>
      <c r="U12" s="110"/>
    </row>
    <row r="13" spans="1:21" ht="26.25" customHeight="1" x14ac:dyDescent="0.25">
      <c r="A13" s="110"/>
      <c r="B13" s="273" t="s">
        <v>58</v>
      </c>
      <c r="C13" s="273"/>
      <c r="D13" s="273"/>
      <c r="E13" s="273"/>
      <c r="F13" s="273"/>
      <c r="G13" s="273"/>
      <c r="H13" s="273"/>
      <c r="I13" s="273"/>
      <c r="J13" s="169"/>
      <c r="K13" s="112"/>
      <c r="L13" s="115"/>
      <c r="M13" s="259" t="s">
        <v>59</v>
      </c>
      <c r="N13" s="260"/>
      <c r="O13" s="260"/>
      <c r="P13" s="261"/>
      <c r="Q13" s="298">
        <v>4</v>
      </c>
      <c r="R13" s="116"/>
      <c r="S13" s="116"/>
      <c r="T13" s="117"/>
      <c r="U13" s="110"/>
    </row>
    <row r="14" spans="1:21" ht="38.25" customHeight="1" thickBot="1" x14ac:dyDescent="0.3">
      <c r="A14" s="110"/>
      <c r="B14" s="112"/>
      <c r="C14" s="112"/>
      <c r="D14" s="112"/>
      <c r="E14" s="112"/>
      <c r="F14" s="112"/>
      <c r="G14" s="112"/>
      <c r="H14" s="112"/>
      <c r="I14" s="112"/>
      <c r="J14" s="112"/>
      <c r="K14" s="112"/>
      <c r="L14" s="115"/>
      <c r="M14" s="265"/>
      <c r="N14" s="266"/>
      <c r="O14" s="266"/>
      <c r="P14" s="267"/>
      <c r="Q14" s="299"/>
      <c r="R14" s="116"/>
      <c r="S14" s="116"/>
      <c r="T14" s="117"/>
      <c r="U14" s="110"/>
    </row>
    <row r="15" spans="1:21" ht="66.75" customHeight="1" thickBot="1" x14ac:dyDescent="0.3">
      <c r="A15" s="110"/>
      <c r="B15" s="114" t="s">
        <v>60</v>
      </c>
      <c r="C15" s="270" t="s">
        <v>61</v>
      </c>
      <c r="D15" s="271"/>
      <c r="E15" s="271"/>
      <c r="F15" s="271"/>
      <c r="G15" s="271"/>
      <c r="H15" s="271"/>
      <c r="I15" s="272"/>
      <c r="J15" s="180"/>
      <c r="K15" s="112"/>
      <c r="L15" s="115"/>
      <c r="M15" s="259" t="s">
        <v>62</v>
      </c>
      <c r="N15" s="260"/>
      <c r="O15" s="260"/>
      <c r="P15" s="261"/>
      <c r="Q15" s="298">
        <v>3</v>
      </c>
      <c r="R15" s="116"/>
      <c r="S15" s="116"/>
      <c r="T15" s="117"/>
      <c r="U15" s="110"/>
    </row>
    <row r="16" spans="1:21" ht="24.75" customHeight="1" thickBot="1" x14ac:dyDescent="0.3">
      <c r="A16" s="110"/>
      <c r="B16" s="256" t="s">
        <v>63</v>
      </c>
      <c r="C16" s="259" t="s">
        <v>64</v>
      </c>
      <c r="D16" s="260"/>
      <c r="E16" s="260"/>
      <c r="F16" s="260"/>
      <c r="G16" s="260"/>
      <c r="H16" s="260"/>
      <c r="I16" s="261"/>
      <c r="J16" s="180"/>
      <c r="K16" s="112"/>
      <c r="L16" s="115"/>
      <c r="M16" s="265"/>
      <c r="N16" s="266"/>
      <c r="O16" s="266"/>
      <c r="P16" s="267"/>
      <c r="Q16" s="299"/>
      <c r="R16" s="116"/>
      <c r="S16" s="116"/>
      <c r="T16" s="117"/>
      <c r="U16" s="110"/>
    </row>
    <row r="17" spans="1:21" ht="51.75" customHeight="1" thickBot="1" x14ac:dyDescent="0.3">
      <c r="A17" s="110"/>
      <c r="B17" s="257"/>
      <c r="C17" s="262"/>
      <c r="D17" s="263"/>
      <c r="E17" s="263"/>
      <c r="F17" s="263"/>
      <c r="G17" s="263"/>
      <c r="H17" s="263"/>
      <c r="I17" s="264"/>
      <c r="J17" s="180"/>
      <c r="K17" s="112"/>
      <c r="L17" s="115"/>
      <c r="M17" s="270" t="s">
        <v>65</v>
      </c>
      <c r="N17" s="271"/>
      <c r="O17" s="271"/>
      <c r="P17" s="272"/>
      <c r="Q17" s="119">
        <v>2</v>
      </c>
      <c r="R17" s="116"/>
      <c r="S17" s="116"/>
      <c r="T17" s="117"/>
      <c r="U17" s="110"/>
    </row>
    <row r="18" spans="1:21" ht="61.5" customHeight="1" thickBot="1" x14ac:dyDescent="0.3">
      <c r="A18" s="110"/>
      <c r="B18" s="258"/>
      <c r="C18" s="265"/>
      <c r="D18" s="266"/>
      <c r="E18" s="266"/>
      <c r="F18" s="266"/>
      <c r="G18" s="266"/>
      <c r="H18" s="266"/>
      <c r="I18" s="267"/>
      <c r="J18" s="180"/>
      <c r="K18" s="112"/>
      <c r="L18" s="120"/>
      <c r="M18" s="270" t="s">
        <v>66</v>
      </c>
      <c r="N18" s="271"/>
      <c r="O18" s="271"/>
      <c r="P18" s="272"/>
      <c r="Q18" s="119">
        <v>1</v>
      </c>
      <c r="R18" s="178"/>
      <c r="S18" s="178"/>
      <c r="T18" s="179"/>
      <c r="U18" s="110"/>
    </row>
    <row r="19" spans="1:21" ht="90" customHeight="1" thickBot="1" x14ac:dyDescent="0.3">
      <c r="A19" s="110"/>
      <c r="B19" s="118" t="s">
        <v>67</v>
      </c>
      <c r="C19" s="270" t="s">
        <v>68</v>
      </c>
      <c r="D19" s="271"/>
      <c r="E19" s="271"/>
      <c r="F19" s="271"/>
      <c r="G19" s="271"/>
      <c r="H19" s="271"/>
      <c r="I19" s="272"/>
      <c r="J19" s="180"/>
      <c r="K19" s="112"/>
      <c r="L19" s="280" t="s">
        <v>69</v>
      </c>
      <c r="M19" s="281"/>
      <c r="N19" s="281"/>
      <c r="O19" s="281"/>
      <c r="P19" s="281"/>
      <c r="Q19" s="281"/>
      <c r="R19" s="281"/>
      <c r="S19" s="281"/>
      <c r="T19" s="282"/>
      <c r="U19" s="110"/>
    </row>
    <row r="20" spans="1:21" ht="48.75" customHeight="1" x14ac:dyDescent="0.25">
      <c r="A20" s="110"/>
      <c r="B20" s="256" t="s">
        <v>70</v>
      </c>
      <c r="C20" s="259" t="s">
        <v>71</v>
      </c>
      <c r="D20" s="260"/>
      <c r="E20" s="260"/>
      <c r="F20" s="260"/>
      <c r="G20" s="260"/>
      <c r="H20" s="260"/>
      <c r="I20" s="261"/>
      <c r="J20" s="180"/>
      <c r="K20" s="112"/>
      <c r="L20" s="121" t="s">
        <v>72</v>
      </c>
      <c r="M20" s="274" t="s">
        <v>73</v>
      </c>
      <c r="N20" s="275"/>
      <c r="O20" s="275"/>
      <c r="P20" s="275"/>
      <c r="Q20" s="275"/>
      <c r="R20" s="275"/>
      <c r="S20" s="275"/>
      <c r="T20" s="276"/>
      <c r="U20" s="110"/>
    </row>
    <row r="21" spans="1:21" ht="38.25" customHeight="1" thickBot="1" x14ac:dyDescent="0.3">
      <c r="A21" s="110"/>
      <c r="B21" s="258"/>
      <c r="C21" s="265"/>
      <c r="D21" s="266"/>
      <c r="E21" s="266"/>
      <c r="F21" s="266"/>
      <c r="G21" s="266"/>
      <c r="H21" s="266"/>
      <c r="I21" s="267"/>
      <c r="J21" s="180"/>
      <c r="K21" s="112"/>
      <c r="L21" s="122"/>
      <c r="M21" s="277"/>
      <c r="N21" s="278"/>
      <c r="O21" s="278"/>
      <c r="P21" s="278"/>
      <c r="Q21" s="278"/>
      <c r="R21" s="278"/>
      <c r="S21" s="278"/>
      <c r="T21" s="279"/>
      <c r="U21" s="110"/>
    </row>
    <row r="22" spans="1:21" ht="15" customHeight="1" x14ac:dyDescent="0.25">
      <c r="A22" s="110"/>
      <c r="B22" s="256" t="s">
        <v>74</v>
      </c>
      <c r="C22" s="259" t="s">
        <v>75</v>
      </c>
      <c r="D22" s="260"/>
      <c r="E22" s="260"/>
      <c r="F22" s="260"/>
      <c r="G22" s="260"/>
      <c r="H22" s="260"/>
      <c r="I22" s="261"/>
      <c r="J22" s="180"/>
      <c r="K22" s="112"/>
      <c r="L22" s="124" t="s">
        <v>76</v>
      </c>
      <c r="M22" s="274" t="s">
        <v>77</v>
      </c>
      <c r="N22" s="275"/>
      <c r="O22" s="275"/>
      <c r="P22" s="275"/>
      <c r="Q22" s="275"/>
      <c r="R22" s="275"/>
      <c r="S22" s="275"/>
      <c r="T22" s="276"/>
      <c r="U22" s="110"/>
    </row>
    <row r="23" spans="1:21" ht="59.25" customHeight="1" x14ac:dyDescent="0.25">
      <c r="A23" s="110"/>
      <c r="B23" s="257"/>
      <c r="C23" s="262"/>
      <c r="D23" s="263"/>
      <c r="E23" s="263"/>
      <c r="F23" s="263"/>
      <c r="G23" s="263"/>
      <c r="H23" s="263"/>
      <c r="I23" s="264"/>
      <c r="J23" s="180"/>
      <c r="K23" s="112"/>
      <c r="L23" s="125"/>
      <c r="M23" s="277"/>
      <c r="N23" s="278"/>
      <c r="O23" s="278"/>
      <c r="P23" s="278"/>
      <c r="Q23" s="278"/>
      <c r="R23" s="278"/>
      <c r="S23" s="278"/>
      <c r="T23" s="279"/>
      <c r="U23" s="110"/>
    </row>
    <row r="24" spans="1:21" ht="75" customHeight="1" thickBot="1" x14ac:dyDescent="0.3">
      <c r="A24" s="110"/>
      <c r="B24" s="258"/>
      <c r="C24" s="265"/>
      <c r="D24" s="266"/>
      <c r="E24" s="266"/>
      <c r="F24" s="266"/>
      <c r="G24" s="266"/>
      <c r="H24" s="266"/>
      <c r="I24" s="267"/>
      <c r="J24" s="180"/>
      <c r="K24" s="112"/>
      <c r="L24" s="126" t="s">
        <v>78</v>
      </c>
      <c r="M24" s="283" t="s">
        <v>79</v>
      </c>
      <c r="N24" s="284"/>
      <c r="O24" s="284"/>
      <c r="P24" s="284"/>
      <c r="Q24" s="284"/>
      <c r="R24" s="284"/>
      <c r="S24" s="284"/>
      <c r="T24" s="285"/>
      <c r="U24" s="110"/>
    </row>
    <row r="25" spans="1:21" ht="90" customHeight="1" x14ac:dyDescent="0.25">
      <c r="A25" s="110"/>
      <c r="B25" s="256" t="s">
        <v>80</v>
      </c>
      <c r="C25" s="259" t="s">
        <v>81</v>
      </c>
      <c r="D25" s="260"/>
      <c r="E25" s="260"/>
      <c r="F25" s="260"/>
      <c r="G25" s="260"/>
      <c r="H25" s="260"/>
      <c r="I25" s="261"/>
      <c r="J25" s="180"/>
      <c r="K25" s="112"/>
      <c r="L25" s="124" t="s">
        <v>82</v>
      </c>
      <c r="M25" s="274" t="s">
        <v>83</v>
      </c>
      <c r="N25" s="275"/>
      <c r="O25" s="275"/>
      <c r="P25" s="275"/>
      <c r="Q25" s="275"/>
      <c r="R25" s="275"/>
      <c r="S25" s="275"/>
      <c r="T25" s="276"/>
      <c r="U25" s="110"/>
    </row>
    <row r="26" spans="1:21" ht="54.75" customHeight="1" x14ac:dyDescent="0.25">
      <c r="A26" s="110"/>
      <c r="B26" s="257"/>
      <c r="C26" s="262"/>
      <c r="D26" s="263"/>
      <c r="E26" s="263"/>
      <c r="F26" s="263"/>
      <c r="G26" s="263"/>
      <c r="H26" s="263"/>
      <c r="I26" s="264"/>
      <c r="J26" s="180"/>
      <c r="K26" s="112"/>
      <c r="L26" s="125"/>
      <c r="M26" s="277"/>
      <c r="N26" s="278"/>
      <c r="O26" s="278"/>
      <c r="P26" s="278"/>
      <c r="Q26" s="278"/>
      <c r="R26" s="278"/>
      <c r="S26" s="278"/>
      <c r="T26" s="279"/>
      <c r="U26" s="110"/>
    </row>
    <row r="27" spans="1:21" ht="65.25" customHeight="1" x14ac:dyDescent="0.25">
      <c r="A27" s="110"/>
      <c r="B27" s="257"/>
      <c r="C27" s="262"/>
      <c r="D27" s="263"/>
      <c r="E27" s="263"/>
      <c r="F27" s="263"/>
      <c r="G27" s="263"/>
      <c r="H27" s="263"/>
      <c r="I27" s="264"/>
      <c r="J27" s="180"/>
      <c r="K27" s="112"/>
      <c r="L27" s="124" t="s">
        <v>84</v>
      </c>
      <c r="M27" s="274" t="s">
        <v>85</v>
      </c>
      <c r="N27" s="275"/>
      <c r="O27" s="275"/>
      <c r="P27" s="275"/>
      <c r="Q27" s="275"/>
      <c r="R27" s="275"/>
      <c r="S27" s="275"/>
      <c r="T27" s="276"/>
      <c r="U27" s="110"/>
    </row>
    <row r="28" spans="1:21" ht="55.5" customHeight="1" thickBot="1" x14ac:dyDescent="0.3">
      <c r="A28" s="110"/>
      <c r="B28" s="257"/>
      <c r="C28" s="262"/>
      <c r="D28" s="263"/>
      <c r="E28" s="263"/>
      <c r="F28" s="263"/>
      <c r="G28" s="263"/>
      <c r="H28" s="263"/>
      <c r="I28" s="264"/>
      <c r="J28" s="180"/>
      <c r="K28" s="112"/>
      <c r="L28" s="127"/>
      <c r="M28" s="286"/>
      <c r="N28" s="287"/>
      <c r="O28" s="287"/>
      <c r="P28" s="287"/>
      <c r="Q28" s="287"/>
      <c r="R28" s="287"/>
      <c r="S28" s="287"/>
      <c r="T28" s="288"/>
      <c r="U28" s="110"/>
    </row>
    <row r="29" spans="1:21" ht="57" customHeight="1" thickBot="1" x14ac:dyDescent="0.3">
      <c r="A29" s="110"/>
      <c r="B29" s="123" t="s">
        <v>86</v>
      </c>
      <c r="C29" s="270" t="s">
        <v>87</v>
      </c>
      <c r="D29" s="271"/>
      <c r="E29" s="271"/>
      <c r="F29" s="271"/>
      <c r="G29" s="271"/>
      <c r="H29" s="271"/>
      <c r="I29" s="272"/>
      <c r="J29" s="180"/>
      <c r="K29" s="112"/>
      <c r="L29" s="128"/>
      <c r="M29" s="128"/>
      <c r="N29" s="128"/>
      <c r="O29" s="128"/>
      <c r="P29" s="128"/>
      <c r="Q29" s="128"/>
      <c r="R29" s="128"/>
      <c r="S29" s="128"/>
      <c r="T29" s="128"/>
      <c r="U29" s="110"/>
    </row>
    <row r="30" spans="1:21" ht="24.75" customHeight="1" x14ac:dyDescent="0.25">
      <c r="A30" s="110"/>
      <c r="B30" s="256" t="s">
        <v>88</v>
      </c>
      <c r="C30" s="259" t="s">
        <v>89</v>
      </c>
      <c r="D30" s="260"/>
      <c r="E30" s="260"/>
      <c r="F30" s="260"/>
      <c r="G30" s="260"/>
      <c r="H30" s="260"/>
      <c r="I30" s="261"/>
      <c r="J30" s="180"/>
      <c r="K30" s="112"/>
      <c r="L30" s="128"/>
      <c r="M30" s="128"/>
      <c r="N30" s="128"/>
      <c r="O30" s="128"/>
      <c r="P30" s="128"/>
      <c r="Q30" s="128"/>
      <c r="R30" s="128"/>
      <c r="S30" s="128"/>
      <c r="T30" s="128"/>
      <c r="U30" s="110"/>
    </row>
    <row r="31" spans="1:21" ht="102" customHeight="1" x14ac:dyDescent="0.25">
      <c r="A31" s="110"/>
      <c r="B31" s="257"/>
      <c r="C31" s="262"/>
      <c r="D31" s="263"/>
      <c r="E31" s="263"/>
      <c r="F31" s="263"/>
      <c r="G31" s="263"/>
      <c r="H31" s="263"/>
      <c r="I31" s="264"/>
      <c r="J31" s="180"/>
      <c r="K31" s="112"/>
      <c r="L31" s="128"/>
      <c r="M31" s="128"/>
      <c r="N31" s="128"/>
      <c r="O31" s="128"/>
      <c r="P31" s="128"/>
      <c r="Q31" s="128"/>
      <c r="R31" s="128"/>
      <c r="S31" s="128"/>
      <c r="T31" s="128"/>
      <c r="U31" s="110"/>
    </row>
    <row r="32" spans="1:21" ht="63" customHeight="1" x14ac:dyDescent="0.25">
      <c r="A32" s="110"/>
      <c r="B32" s="257"/>
      <c r="C32" s="262"/>
      <c r="D32" s="263"/>
      <c r="E32" s="263"/>
      <c r="F32" s="263"/>
      <c r="G32" s="263"/>
      <c r="H32" s="263"/>
      <c r="I32" s="264"/>
      <c r="J32" s="180"/>
      <c r="K32" s="128"/>
      <c r="L32" s="128"/>
      <c r="M32" s="128"/>
      <c r="N32" s="128"/>
      <c r="O32" s="128"/>
      <c r="P32" s="128"/>
      <c r="Q32" s="128"/>
      <c r="R32" s="128"/>
      <c r="S32" s="128"/>
      <c r="T32" s="128"/>
      <c r="U32" s="110"/>
    </row>
    <row r="33" spans="1:21" ht="15.75" customHeight="1" thickBot="1" x14ac:dyDescent="0.3">
      <c r="A33" s="110"/>
      <c r="B33" s="258"/>
      <c r="C33" s="265"/>
      <c r="D33" s="266"/>
      <c r="E33" s="266"/>
      <c r="F33" s="266"/>
      <c r="G33" s="266"/>
      <c r="H33" s="266"/>
      <c r="I33" s="267"/>
      <c r="J33" s="180"/>
      <c r="K33" s="128"/>
      <c r="L33" s="128"/>
      <c r="M33" s="128"/>
      <c r="N33" s="128"/>
      <c r="O33" s="128"/>
      <c r="P33" s="128"/>
      <c r="Q33" s="128"/>
      <c r="R33" s="128"/>
      <c r="S33" s="128"/>
      <c r="T33" s="128"/>
      <c r="U33" s="110"/>
    </row>
    <row r="34" spans="1:21" ht="30" customHeight="1" x14ac:dyDescent="0.25">
      <c r="A34" s="110"/>
      <c r="B34" s="256" t="s">
        <v>90</v>
      </c>
      <c r="C34" s="259" t="s">
        <v>91</v>
      </c>
      <c r="D34" s="260"/>
      <c r="E34" s="260"/>
      <c r="F34" s="260"/>
      <c r="G34" s="260"/>
      <c r="H34" s="260"/>
      <c r="I34" s="261"/>
      <c r="J34" s="180"/>
      <c r="K34" s="128"/>
      <c r="L34" s="128"/>
      <c r="M34" s="128"/>
      <c r="N34" s="128"/>
      <c r="O34" s="128"/>
      <c r="P34" s="128"/>
      <c r="Q34" s="128"/>
      <c r="R34" s="128"/>
      <c r="S34" s="128"/>
      <c r="T34" s="128"/>
      <c r="U34" s="110"/>
    </row>
    <row r="35" spans="1:21" ht="42.75" customHeight="1" thickBot="1" x14ac:dyDescent="0.3">
      <c r="A35" s="110"/>
      <c r="B35" s="258"/>
      <c r="C35" s="265"/>
      <c r="D35" s="266"/>
      <c r="E35" s="266"/>
      <c r="F35" s="266"/>
      <c r="G35" s="266"/>
      <c r="H35" s="266"/>
      <c r="I35" s="267"/>
      <c r="J35" s="180"/>
      <c r="K35" s="128"/>
      <c r="L35" s="128"/>
      <c r="M35" s="128"/>
      <c r="N35" s="128"/>
      <c r="O35" s="128"/>
      <c r="P35" s="128"/>
      <c r="Q35" s="128"/>
      <c r="R35" s="128"/>
      <c r="S35" s="128"/>
      <c r="T35" s="128"/>
      <c r="U35" s="110"/>
    </row>
    <row r="36" spans="1:21" ht="59.25" customHeight="1" thickBot="1" x14ac:dyDescent="0.3">
      <c r="A36" s="110"/>
      <c r="B36" s="123" t="s">
        <v>92</v>
      </c>
      <c r="C36" s="270" t="s">
        <v>93</v>
      </c>
      <c r="D36" s="271"/>
      <c r="E36" s="271"/>
      <c r="F36" s="271"/>
      <c r="G36" s="271"/>
      <c r="H36" s="271"/>
      <c r="I36" s="272"/>
      <c r="J36" s="180"/>
      <c r="K36" s="128"/>
      <c r="L36" s="128"/>
      <c r="M36" s="128"/>
      <c r="N36" s="128"/>
      <c r="O36" s="128"/>
      <c r="P36" s="128"/>
      <c r="Q36" s="128"/>
      <c r="R36" s="128"/>
      <c r="S36" s="128"/>
      <c r="T36" s="128"/>
      <c r="U36" s="110"/>
    </row>
    <row r="37" spans="1:21" ht="15" customHeight="1" x14ac:dyDescent="0.25">
      <c r="A37" s="110"/>
      <c r="B37" s="256" t="s">
        <v>94</v>
      </c>
      <c r="C37" s="259" t="s">
        <v>95</v>
      </c>
      <c r="D37" s="260"/>
      <c r="E37" s="260"/>
      <c r="F37" s="260"/>
      <c r="G37" s="260"/>
      <c r="H37" s="260"/>
      <c r="I37" s="261"/>
      <c r="J37" s="180"/>
      <c r="K37" s="128"/>
      <c r="L37" s="128"/>
      <c r="M37" s="128"/>
      <c r="N37" s="128"/>
      <c r="O37" s="128"/>
      <c r="P37" s="128"/>
      <c r="Q37" s="128"/>
      <c r="R37" s="128"/>
      <c r="S37" s="128"/>
      <c r="T37" s="128"/>
      <c r="U37" s="110"/>
    </row>
    <row r="38" spans="1:21" ht="15" customHeight="1" x14ac:dyDescent="0.25">
      <c r="A38" s="110"/>
      <c r="B38" s="257"/>
      <c r="C38" s="262"/>
      <c r="D38" s="263"/>
      <c r="E38" s="263"/>
      <c r="F38" s="263"/>
      <c r="G38" s="263"/>
      <c r="H38" s="263"/>
      <c r="I38" s="264"/>
      <c r="J38" s="180"/>
      <c r="K38" s="128"/>
      <c r="L38" s="128"/>
      <c r="M38" s="128"/>
      <c r="N38" s="128"/>
      <c r="O38" s="128"/>
      <c r="P38" s="128"/>
      <c r="Q38" s="128"/>
      <c r="R38" s="128"/>
      <c r="S38" s="128"/>
      <c r="T38" s="128"/>
      <c r="U38" s="110"/>
    </row>
    <row r="39" spans="1:21" ht="15" customHeight="1" x14ac:dyDescent="0.25">
      <c r="A39" s="110"/>
      <c r="B39" s="257"/>
      <c r="C39" s="262"/>
      <c r="D39" s="263"/>
      <c r="E39" s="263"/>
      <c r="F39" s="263"/>
      <c r="G39" s="263"/>
      <c r="H39" s="263"/>
      <c r="I39" s="264"/>
      <c r="J39" s="180"/>
      <c r="K39" s="128"/>
      <c r="L39" s="128"/>
      <c r="M39" s="128"/>
      <c r="N39" s="128"/>
      <c r="O39" s="128"/>
      <c r="P39" s="128"/>
      <c r="Q39" s="128"/>
      <c r="R39" s="128"/>
      <c r="S39" s="128"/>
      <c r="T39" s="128"/>
      <c r="U39" s="110"/>
    </row>
    <row r="40" spans="1:21" ht="50.25" customHeight="1" thickBot="1" x14ac:dyDescent="0.3">
      <c r="A40" s="110"/>
      <c r="B40" s="258"/>
      <c r="C40" s="265"/>
      <c r="D40" s="266"/>
      <c r="E40" s="266"/>
      <c r="F40" s="266"/>
      <c r="G40" s="266"/>
      <c r="H40" s="266"/>
      <c r="I40" s="267"/>
      <c r="J40" s="180"/>
      <c r="K40" s="128"/>
      <c r="L40" s="128"/>
      <c r="M40" s="128"/>
      <c r="N40" s="128"/>
      <c r="O40" s="128"/>
      <c r="P40" s="128"/>
      <c r="Q40" s="128"/>
      <c r="R40" s="128"/>
      <c r="S40" s="128"/>
      <c r="T40" s="128"/>
      <c r="U40" s="110"/>
    </row>
    <row r="41" spans="1:21" ht="41.25" customHeight="1" thickBot="1" x14ac:dyDescent="0.3">
      <c r="A41" s="110"/>
      <c r="B41" s="123" t="s">
        <v>96</v>
      </c>
      <c r="C41" s="270" t="s">
        <v>97</v>
      </c>
      <c r="D41" s="271"/>
      <c r="E41" s="271"/>
      <c r="F41" s="271"/>
      <c r="G41" s="271"/>
      <c r="H41" s="271"/>
      <c r="I41" s="272"/>
      <c r="J41" s="180"/>
      <c r="K41" s="128"/>
      <c r="L41" s="110"/>
      <c r="M41" s="110"/>
      <c r="N41" s="110"/>
      <c r="O41" s="110"/>
      <c r="P41" s="110"/>
      <c r="Q41" s="110"/>
      <c r="R41" s="110"/>
      <c r="S41" s="110"/>
      <c r="U41" s="110"/>
    </row>
    <row r="42" spans="1:21" ht="51.75" customHeight="1" thickBot="1" x14ac:dyDescent="0.3">
      <c r="A42" s="110"/>
      <c r="B42" s="118" t="s">
        <v>98</v>
      </c>
      <c r="C42" s="270" t="s">
        <v>99</v>
      </c>
      <c r="D42" s="271"/>
      <c r="E42" s="271"/>
      <c r="F42" s="271"/>
      <c r="G42" s="271"/>
      <c r="H42" s="271"/>
      <c r="I42" s="272"/>
      <c r="J42" s="180"/>
      <c r="K42" s="128"/>
      <c r="L42" s="110"/>
      <c r="M42" s="110"/>
      <c r="N42" s="110"/>
      <c r="O42" s="110"/>
      <c r="P42" s="110"/>
      <c r="Q42" s="110"/>
      <c r="R42" s="110"/>
      <c r="S42" s="110"/>
      <c r="T42" s="110"/>
      <c r="U42" s="110"/>
    </row>
    <row r="43" spans="1:21" ht="15" customHeight="1" x14ac:dyDescent="0.25">
      <c r="A43" s="110"/>
      <c r="B43" s="256" t="s">
        <v>100</v>
      </c>
      <c r="C43" s="259" t="s">
        <v>101</v>
      </c>
      <c r="D43" s="260"/>
      <c r="E43" s="260"/>
      <c r="F43" s="260"/>
      <c r="G43" s="260"/>
      <c r="H43" s="260"/>
      <c r="I43" s="261"/>
      <c r="J43" s="180"/>
      <c r="K43" s="128"/>
      <c r="L43" s="110"/>
      <c r="M43" s="110"/>
      <c r="N43" s="110"/>
      <c r="O43" s="110"/>
      <c r="P43" s="110"/>
      <c r="Q43" s="110"/>
      <c r="R43" s="110"/>
      <c r="S43" s="110"/>
      <c r="T43" s="110"/>
      <c r="U43" s="110"/>
    </row>
    <row r="44" spans="1:21" ht="39" customHeight="1" x14ac:dyDescent="0.25">
      <c r="A44" s="110"/>
      <c r="B44" s="257"/>
      <c r="C44" s="262"/>
      <c r="D44" s="263"/>
      <c r="E44" s="263"/>
      <c r="F44" s="263"/>
      <c r="G44" s="263"/>
      <c r="H44" s="263"/>
      <c r="I44" s="264"/>
      <c r="J44" s="180"/>
      <c r="K44" s="110"/>
      <c r="L44" s="110"/>
      <c r="M44" s="110"/>
      <c r="N44" s="110"/>
      <c r="O44" s="110"/>
      <c r="P44" s="110"/>
      <c r="Q44" s="110"/>
      <c r="R44" s="110"/>
      <c r="S44" s="110"/>
      <c r="T44" s="110"/>
      <c r="U44" s="110"/>
    </row>
    <row r="45" spans="1:21" ht="27" customHeight="1" x14ac:dyDescent="0.25">
      <c r="A45" s="110"/>
      <c r="B45" s="257"/>
      <c r="C45" s="262"/>
      <c r="D45" s="263"/>
      <c r="E45" s="263"/>
      <c r="F45" s="263"/>
      <c r="G45" s="263"/>
      <c r="H45" s="263"/>
      <c r="I45" s="264"/>
      <c r="J45" s="180"/>
      <c r="K45" s="110"/>
      <c r="L45" s="110"/>
      <c r="M45" s="110"/>
      <c r="N45" s="110"/>
      <c r="O45" s="110"/>
      <c r="P45" s="110"/>
      <c r="Q45" s="110"/>
      <c r="R45" s="110"/>
      <c r="S45" s="110"/>
      <c r="T45" s="110"/>
      <c r="U45" s="110"/>
    </row>
    <row r="46" spans="1:21" ht="24.75" customHeight="1" thickBot="1" x14ac:dyDescent="0.3">
      <c r="A46" s="110"/>
      <c r="B46" s="258"/>
      <c r="C46" s="265"/>
      <c r="D46" s="266"/>
      <c r="E46" s="266"/>
      <c r="F46" s="266"/>
      <c r="G46" s="266"/>
      <c r="H46" s="266"/>
      <c r="I46" s="267"/>
      <c r="J46" s="180"/>
      <c r="K46" s="110"/>
      <c r="L46" s="110"/>
      <c r="M46" s="110"/>
      <c r="N46" s="110"/>
      <c r="O46" s="110"/>
      <c r="P46" s="110"/>
      <c r="Q46" s="110"/>
      <c r="R46" s="110"/>
      <c r="S46" s="110"/>
      <c r="T46" s="110"/>
      <c r="U46" s="110"/>
    </row>
    <row r="47" spans="1:21" ht="36.75" customHeight="1" x14ac:dyDescent="0.25">
      <c r="A47" s="110"/>
      <c r="B47" s="128"/>
      <c r="C47" s="128"/>
      <c r="D47" s="128"/>
      <c r="E47" s="128"/>
      <c r="F47" s="128"/>
      <c r="G47" s="128"/>
      <c r="H47" s="128"/>
      <c r="I47" s="128"/>
      <c r="J47" s="128"/>
      <c r="K47" s="110"/>
      <c r="L47" s="110"/>
      <c r="M47" s="110"/>
      <c r="N47" s="110"/>
      <c r="O47" s="110"/>
      <c r="P47" s="110"/>
      <c r="Q47" s="110"/>
      <c r="R47" s="110"/>
      <c r="S47" s="110"/>
      <c r="T47" s="110"/>
      <c r="U47" s="110"/>
    </row>
    <row r="48" spans="1:21" ht="15" customHeight="1" x14ac:dyDescent="0.25">
      <c r="A48" s="110"/>
      <c r="B48" s="110"/>
      <c r="C48" s="110"/>
      <c r="D48" s="110"/>
      <c r="E48" s="110"/>
      <c r="F48" s="110"/>
      <c r="G48" s="110"/>
      <c r="H48" s="110"/>
      <c r="I48" s="110"/>
      <c r="J48" s="110"/>
      <c r="K48" s="110"/>
      <c r="U48" s="110"/>
    </row>
    <row r="49" spans="1:21" ht="15" customHeight="1" x14ac:dyDescent="0.25">
      <c r="A49" s="110"/>
      <c r="B49" s="110"/>
      <c r="C49" s="110"/>
      <c r="D49" s="110"/>
      <c r="E49" s="110"/>
      <c r="F49" s="110"/>
      <c r="G49" s="110"/>
      <c r="H49" s="110"/>
      <c r="I49" s="110"/>
      <c r="J49" s="110"/>
      <c r="K49" s="110"/>
      <c r="U49" s="110"/>
    </row>
    <row r="50" spans="1:21" ht="15" customHeight="1" x14ac:dyDescent="0.25">
      <c r="A50" s="110"/>
      <c r="B50" s="110"/>
      <c r="C50" s="110"/>
      <c r="D50" s="110"/>
      <c r="E50" s="110"/>
      <c r="F50" s="110"/>
      <c r="G50" s="110"/>
      <c r="H50" s="110"/>
      <c r="I50" s="110"/>
      <c r="J50" s="110"/>
      <c r="K50" s="110"/>
      <c r="U50" s="110"/>
    </row>
    <row r="51" spans="1:21" ht="15" customHeight="1" x14ac:dyDescent="0.25">
      <c r="A51" s="110"/>
      <c r="B51" s="110"/>
      <c r="C51" s="110"/>
      <c r="D51" s="110"/>
      <c r="E51" s="110"/>
      <c r="F51" s="110"/>
      <c r="G51" s="110"/>
      <c r="H51" s="110"/>
      <c r="I51" s="110"/>
      <c r="J51" s="110"/>
    </row>
    <row r="52" spans="1:21" ht="15" customHeight="1" x14ac:dyDescent="0.25">
      <c r="A52" s="110"/>
      <c r="B52" s="110"/>
      <c r="C52" s="110"/>
      <c r="D52" s="110"/>
      <c r="E52" s="110"/>
      <c r="F52" s="110"/>
      <c r="G52" s="110"/>
      <c r="H52" s="110"/>
      <c r="I52" s="110"/>
      <c r="J52" s="110"/>
    </row>
    <row r="53" spans="1:21" ht="15" customHeight="1" x14ac:dyDescent="0.25">
      <c r="A53" s="110"/>
      <c r="B53" s="110"/>
      <c r="C53" s="110"/>
      <c r="D53" s="110"/>
      <c r="E53" s="110"/>
      <c r="F53" s="110"/>
      <c r="G53" s="110"/>
      <c r="H53" s="110"/>
      <c r="I53" s="110"/>
      <c r="J53" s="110"/>
    </row>
    <row r="54" spans="1:21" ht="15" customHeight="1" x14ac:dyDescent="0.25">
      <c r="A54" s="110"/>
      <c r="B54" s="110"/>
      <c r="C54" s="110"/>
      <c r="D54" s="110"/>
      <c r="E54" s="110"/>
      <c r="F54" s="110"/>
      <c r="G54" s="110"/>
      <c r="H54" s="110"/>
      <c r="I54" s="110"/>
      <c r="J54" s="110"/>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42" t="s">
        <v>124</v>
      </c>
      <c r="C2" s="242"/>
      <c r="D2" s="242"/>
      <c r="E2" s="242"/>
      <c r="F2" s="321"/>
      <c r="G2" s="321"/>
      <c r="H2" s="321"/>
      <c r="I2" s="321"/>
      <c r="J2" s="321"/>
      <c r="K2" s="321"/>
      <c r="L2" s="321"/>
      <c r="M2" s="321"/>
      <c r="N2" s="321"/>
      <c r="O2" s="321"/>
      <c r="P2" s="321"/>
      <c r="Q2" s="321"/>
      <c r="R2" s="321"/>
    </row>
    <row r="3" spans="1:19" x14ac:dyDescent="0.25">
      <c r="B3" s="252" t="s">
        <v>1</v>
      </c>
      <c r="C3" s="252"/>
      <c r="D3" s="252"/>
      <c r="E3" s="25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6" t="s">
        <v>126</v>
      </c>
      <c r="D9" s="5" t="s">
        <v>127</v>
      </c>
      <c r="F9" s="20"/>
      <c r="G9" s="7"/>
    </row>
    <row r="10" spans="1:19" x14ac:dyDescent="0.25">
      <c r="C10" s="246"/>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22" t="s">
        <v>14</v>
      </c>
      <c r="B15" s="323"/>
      <c r="C15" s="323"/>
      <c r="D15" s="323"/>
      <c r="E15" s="323"/>
      <c r="F15" s="323"/>
      <c r="G15" s="323"/>
      <c r="H15" s="324" t="s">
        <v>130</v>
      </c>
      <c r="I15" s="307"/>
      <c r="J15" s="307"/>
      <c r="K15" s="307"/>
      <c r="L15" s="307"/>
      <c r="M15" s="307"/>
      <c r="N15" s="307"/>
      <c r="O15" s="307"/>
      <c r="P15" s="307"/>
      <c r="Q15" s="307"/>
      <c r="R15" s="308"/>
    </row>
    <row r="16" spans="1:19" ht="28.5" customHeight="1" x14ac:dyDescent="0.25">
      <c r="A16" s="174" t="s">
        <v>17</v>
      </c>
      <c r="B16" s="174" t="s">
        <v>18</v>
      </c>
      <c r="C16" s="183" t="s">
        <v>19</v>
      </c>
      <c r="D16" s="174" t="s">
        <v>20</v>
      </c>
      <c r="E16" s="174" t="s">
        <v>131</v>
      </c>
      <c r="F16" s="174" t="s">
        <v>22</v>
      </c>
      <c r="G16" s="36" t="s">
        <v>23</v>
      </c>
      <c r="H16" s="325" t="s">
        <v>132</v>
      </c>
      <c r="I16" s="326"/>
      <c r="J16" s="326"/>
      <c r="K16" s="327"/>
      <c r="L16" s="174" t="s">
        <v>133</v>
      </c>
      <c r="M16" s="328" t="s">
        <v>134</v>
      </c>
      <c r="N16" s="330" t="s">
        <v>135</v>
      </c>
      <c r="O16" s="332" t="s">
        <v>136</v>
      </c>
      <c r="P16" s="333"/>
      <c r="Q16" s="325" t="s">
        <v>16</v>
      </c>
      <c r="R16" s="327"/>
    </row>
    <row r="17" spans="1:18" ht="30" customHeight="1" x14ac:dyDescent="0.25">
      <c r="A17" s="250" t="s">
        <v>26</v>
      </c>
      <c r="B17" s="251">
        <v>0.3</v>
      </c>
      <c r="C17" s="229" t="s">
        <v>27</v>
      </c>
      <c r="D17" s="10" t="s">
        <v>28</v>
      </c>
      <c r="E17" s="229">
        <v>4</v>
      </c>
      <c r="F17" s="229" t="s">
        <v>29</v>
      </c>
      <c r="G17" s="243" t="s">
        <v>30</v>
      </c>
      <c r="H17" s="171" t="s">
        <v>137</v>
      </c>
      <c r="I17" s="171" t="s">
        <v>138</v>
      </c>
      <c r="J17" s="171" t="s">
        <v>139</v>
      </c>
      <c r="K17" s="171" t="s">
        <v>140</v>
      </c>
      <c r="L17" s="9" t="s">
        <v>141</v>
      </c>
      <c r="M17" s="329"/>
      <c r="N17" s="331"/>
      <c r="O17" s="22" t="s">
        <v>142</v>
      </c>
      <c r="P17" s="22" t="s">
        <v>119</v>
      </c>
      <c r="Q17" s="22" t="s">
        <v>24</v>
      </c>
      <c r="R17" s="172" t="s">
        <v>25</v>
      </c>
    </row>
    <row r="18" spans="1:18" ht="45" customHeight="1" x14ac:dyDescent="0.25">
      <c r="A18" s="250"/>
      <c r="B18" s="250"/>
      <c r="C18" s="230"/>
      <c r="D18" s="11" t="s">
        <v>31</v>
      </c>
      <c r="E18" s="230"/>
      <c r="F18" s="230"/>
      <c r="G18" s="243"/>
      <c r="H18" s="318">
        <v>0.25</v>
      </c>
      <c r="I18" s="309">
        <f>1/E17</f>
        <v>0.25</v>
      </c>
      <c r="J18" s="309"/>
      <c r="K18" s="309"/>
      <c r="L18" s="315">
        <f>SUM(H18:K18)</f>
        <v>0.5</v>
      </c>
      <c r="M18" s="315">
        <f>2*B17/E17</f>
        <v>0.15</v>
      </c>
      <c r="N18" s="312" t="s">
        <v>143</v>
      </c>
      <c r="O18" s="312" t="s">
        <v>144</v>
      </c>
      <c r="P18" s="229" t="s">
        <v>145</v>
      </c>
      <c r="Q18" s="312" t="s">
        <v>146</v>
      </c>
      <c r="R18" s="229"/>
    </row>
    <row r="19" spans="1:18" ht="35.25" customHeight="1" x14ac:dyDescent="0.25">
      <c r="A19" s="250"/>
      <c r="B19" s="250"/>
      <c r="C19" s="230"/>
      <c r="D19" s="11" t="s">
        <v>32</v>
      </c>
      <c r="E19" s="230"/>
      <c r="F19" s="230"/>
      <c r="G19" s="243"/>
      <c r="H19" s="319"/>
      <c r="I19" s="310"/>
      <c r="J19" s="310"/>
      <c r="K19" s="310"/>
      <c r="L19" s="316"/>
      <c r="M19" s="316"/>
      <c r="N19" s="313"/>
      <c r="O19" s="313"/>
      <c r="P19" s="230"/>
      <c r="Q19" s="313"/>
      <c r="R19" s="230"/>
    </row>
    <row r="20" spans="1:18" ht="39.75" customHeight="1" x14ac:dyDescent="0.25">
      <c r="A20" s="250"/>
      <c r="B20" s="250"/>
      <c r="C20" s="231"/>
      <c r="D20" s="11" t="s">
        <v>33</v>
      </c>
      <c r="E20" s="231"/>
      <c r="F20" s="231"/>
      <c r="G20" s="243"/>
      <c r="H20" s="320"/>
      <c r="I20" s="311"/>
      <c r="J20" s="311"/>
      <c r="K20" s="311"/>
      <c r="L20" s="317"/>
      <c r="M20" s="317"/>
      <c r="N20" s="314"/>
      <c r="O20" s="314"/>
      <c r="P20" s="231"/>
      <c r="Q20" s="314"/>
      <c r="R20" s="231"/>
    </row>
    <row r="21" spans="1:18" ht="56.25" customHeight="1" x14ac:dyDescent="0.25">
      <c r="A21" s="239" t="s">
        <v>34</v>
      </c>
      <c r="B21" s="236">
        <v>0.4</v>
      </c>
      <c r="C21" s="229" t="s">
        <v>35</v>
      </c>
      <c r="D21" s="11" t="s">
        <v>147</v>
      </c>
      <c r="E21" s="229">
        <v>20</v>
      </c>
      <c r="F21" s="229" t="s">
        <v>37</v>
      </c>
      <c r="G21" s="229" t="s">
        <v>148</v>
      </c>
      <c r="H21" s="309">
        <v>0.08</v>
      </c>
      <c r="I21" s="309">
        <f>7/E21</f>
        <v>0.35</v>
      </c>
      <c r="J21" s="300"/>
      <c r="K21" s="229"/>
      <c r="L21" s="300">
        <f>+H21+I21+J21+K21</f>
        <v>0.43</v>
      </c>
      <c r="M21" s="300">
        <f>9*B21/E21</f>
        <v>0.18</v>
      </c>
      <c r="N21" s="229"/>
      <c r="O21" s="229"/>
      <c r="P21" s="229"/>
      <c r="Q21" s="229"/>
      <c r="R21" s="233"/>
    </row>
    <row r="22" spans="1:18" ht="47.25" customHeight="1" x14ac:dyDescent="0.25">
      <c r="A22" s="240"/>
      <c r="B22" s="237"/>
      <c r="C22" s="230"/>
      <c r="D22" s="11" t="s">
        <v>39</v>
      </c>
      <c r="E22" s="230"/>
      <c r="F22" s="230"/>
      <c r="G22" s="230"/>
      <c r="H22" s="310"/>
      <c r="I22" s="310"/>
      <c r="J22" s="230"/>
      <c r="K22" s="230"/>
      <c r="L22" s="301"/>
      <c r="M22" s="301"/>
      <c r="N22" s="230"/>
      <c r="O22" s="230"/>
      <c r="P22" s="230"/>
      <c r="Q22" s="230"/>
      <c r="R22" s="234"/>
    </row>
    <row r="23" spans="1:18" ht="57" customHeight="1" x14ac:dyDescent="0.25">
      <c r="A23" s="241"/>
      <c r="B23" s="238"/>
      <c r="C23" s="231"/>
      <c r="D23" s="11" t="s">
        <v>41</v>
      </c>
      <c r="E23" s="230"/>
      <c r="F23" s="231"/>
      <c r="G23" s="231"/>
      <c r="H23" s="311"/>
      <c r="I23" s="311"/>
      <c r="J23" s="231"/>
      <c r="K23" s="231"/>
      <c r="L23" s="302"/>
      <c r="M23" s="302"/>
      <c r="N23" s="231"/>
      <c r="O23" s="231"/>
      <c r="P23" s="231"/>
      <c r="Q23" s="231"/>
      <c r="R23" s="235"/>
    </row>
    <row r="24" spans="1:18" ht="55.5" customHeight="1" x14ac:dyDescent="0.25">
      <c r="A24" s="239" t="s">
        <v>43</v>
      </c>
      <c r="B24" s="236">
        <v>0.3</v>
      </c>
      <c r="C24" s="229" t="s">
        <v>44</v>
      </c>
      <c r="D24" s="11" t="s">
        <v>45</v>
      </c>
      <c r="E24" s="229">
        <v>15</v>
      </c>
      <c r="F24" s="229" t="s">
        <v>29</v>
      </c>
      <c r="G24" s="229" t="s">
        <v>42</v>
      </c>
      <c r="H24" s="309">
        <v>0.1</v>
      </c>
      <c r="I24" s="309">
        <f>5/E24</f>
        <v>0.33333333333333331</v>
      </c>
      <c r="J24" s="229"/>
      <c r="K24" s="229"/>
      <c r="L24" s="300">
        <f>+H24+I24+J24+K24</f>
        <v>0.43333333333333335</v>
      </c>
      <c r="M24" s="300">
        <f>8*B24/E24</f>
        <v>0.16</v>
      </c>
      <c r="N24" s="229"/>
      <c r="O24" s="229"/>
      <c r="P24" s="229"/>
      <c r="Q24" s="229"/>
      <c r="R24" s="229"/>
    </row>
    <row r="25" spans="1:18" ht="39.75" customHeight="1" x14ac:dyDescent="0.25">
      <c r="A25" s="240"/>
      <c r="B25" s="237"/>
      <c r="C25" s="230"/>
      <c r="D25" s="11" t="s">
        <v>46</v>
      </c>
      <c r="E25" s="230"/>
      <c r="F25" s="230"/>
      <c r="G25" s="230"/>
      <c r="H25" s="310"/>
      <c r="I25" s="310"/>
      <c r="J25" s="230"/>
      <c r="K25" s="230"/>
      <c r="L25" s="301"/>
      <c r="M25" s="301"/>
      <c r="N25" s="230"/>
      <c r="O25" s="230"/>
      <c r="P25" s="230"/>
      <c r="Q25" s="230"/>
      <c r="R25" s="230"/>
    </row>
    <row r="26" spans="1:18" ht="39" customHeight="1" x14ac:dyDescent="0.25">
      <c r="A26" s="241"/>
      <c r="B26" s="238"/>
      <c r="C26" s="231"/>
      <c r="D26" s="11" t="s">
        <v>47</v>
      </c>
      <c r="E26" s="231"/>
      <c r="F26" s="231"/>
      <c r="G26" s="231"/>
      <c r="H26" s="311"/>
      <c r="I26" s="311"/>
      <c r="J26" s="231"/>
      <c r="K26" s="231"/>
      <c r="L26" s="302"/>
      <c r="M26" s="302"/>
      <c r="N26" s="231"/>
      <c r="O26" s="231"/>
      <c r="P26" s="231"/>
      <c r="Q26" s="231"/>
      <c r="R26" s="231"/>
    </row>
    <row r="27" spans="1:18" ht="33.75" customHeight="1" x14ac:dyDescent="0.25">
      <c r="A27" s="172" t="s">
        <v>48</v>
      </c>
      <c r="B27" s="173">
        <f>SUM(B17:B26)</f>
        <v>1</v>
      </c>
      <c r="C27" s="173"/>
      <c r="D27" s="5"/>
      <c r="E27" s="5"/>
      <c r="F27" s="5"/>
      <c r="G27" s="11"/>
      <c r="H27" s="173">
        <f>SUM(H18:H26)</f>
        <v>0.43000000000000005</v>
      </c>
      <c r="I27" s="173">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24"/>
      <c r="E29" s="225"/>
      <c r="F29" s="303"/>
      <c r="G29" s="304"/>
      <c r="H29" s="305"/>
      <c r="I29" s="24"/>
      <c r="J29" s="24"/>
      <c r="K29" s="24"/>
      <c r="L29" s="24"/>
      <c r="M29" s="24"/>
      <c r="N29" s="24"/>
      <c r="O29" s="24"/>
      <c r="P29" s="24"/>
      <c r="Q29" s="24"/>
      <c r="R29" s="24"/>
    </row>
    <row r="30" spans="1:18" ht="15.75" thickBot="1" x14ac:dyDescent="0.3">
      <c r="A30" s="13"/>
      <c r="D30" s="222" t="s">
        <v>49</v>
      </c>
      <c r="E30" s="223"/>
      <c r="F30" s="176"/>
      <c r="G30" s="223" t="s">
        <v>50</v>
      </c>
      <c r="H30" s="226"/>
      <c r="I30" s="25"/>
      <c r="J30" s="25"/>
      <c r="K30" s="25"/>
      <c r="L30" s="25"/>
      <c r="M30" s="25"/>
      <c r="N30" s="25"/>
      <c r="O30" s="25"/>
      <c r="P30" s="25"/>
      <c r="Q30" s="25"/>
      <c r="R30" s="25"/>
    </row>
    <row r="31" spans="1:18" ht="15.75" thickBot="1" x14ac:dyDescent="0.3">
      <c r="A31" s="13"/>
    </row>
    <row r="32" spans="1:18" ht="15.75" thickBot="1" x14ac:dyDescent="0.3">
      <c r="A32" s="13"/>
      <c r="B32" s="306" t="s">
        <v>149</v>
      </c>
      <c r="C32" s="307"/>
      <c r="D32" s="307"/>
      <c r="E32" s="307"/>
      <c r="F32" s="307"/>
      <c r="G32" s="307"/>
      <c r="H32" s="30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83" t="s">
        <v>155</v>
      </c>
      <c r="H33" s="18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75"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4"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42" t="s">
        <v>124</v>
      </c>
      <c r="C2" s="242"/>
      <c r="D2" s="242"/>
      <c r="E2" s="242"/>
      <c r="F2" s="321"/>
      <c r="G2" s="321"/>
      <c r="H2" s="321"/>
      <c r="I2" s="321"/>
      <c r="J2" s="321"/>
      <c r="K2" s="321"/>
      <c r="L2" s="321"/>
      <c r="M2" s="321"/>
      <c r="N2" s="321"/>
      <c r="O2" s="321"/>
      <c r="P2" s="321"/>
      <c r="Q2" s="321"/>
      <c r="R2" s="321"/>
    </row>
    <row r="3" spans="1:19" x14ac:dyDescent="0.25">
      <c r="B3" s="252" t="s">
        <v>1</v>
      </c>
      <c r="C3" s="252"/>
      <c r="D3" s="252"/>
      <c r="E3" s="25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6" t="s">
        <v>126</v>
      </c>
      <c r="D9" s="5" t="s">
        <v>127</v>
      </c>
      <c r="F9" s="20"/>
      <c r="G9" s="7"/>
    </row>
    <row r="10" spans="1:19" x14ac:dyDescent="0.25">
      <c r="C10" s="246"/>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22" t="s">
        <v>14</v>
      </c>
      <c r="B15" s="323"/>
      <c r="C15" s="323"/>
      <c r="D15" s="323"/>
      <c r="E15" s="323"/>
      <c r="F15" s="323"/>
      <c r="G15" s="323"/>
      <c r="H15" s="324" t="s">
        <v>130</v>
      </c>
      <c r="I15" s="307"/>
      <c r="J15" s="307"/>
      <c r="K15" s="307"/>
      <c r="L15" s="307"/>
      <c r="M15" s="307"/>
      <c r="N15" s="307"/>
      <c r="O15" s="307"/>
      <c r="P15" s="307"/>
      <c r="Q15" s="307"/>
      <c r="R15" s="308"/>
    </row>
    <row r="16" spans="1:19" ht="28.5" customHeight="1" x14ac:dyDescent="0.25">
      <c r="A16" s="174" t="s">
        <v>17</v>
      </c>
      <c r="B16" s="174" t="s">
        <v>18</v>
      </c>
      <c r="C16" s="183" t="s">
        <v>19</v>
      </c>
      <c r="D16" s="174" t="s">
        <v>20</v>
      </c>
      <c r="E16" s="174" t="s">
        <v>131</v>
      </c>
      <c r="F16" s="174" t="s">
        <v>22</v>
      </c>
      <c r="G16" s="36" t="s">
        <v>23</v>
      </c>
      <c r="H16" s="325" t="s">
        <v>132</v>
      </c>
      <c r="I16" s="326"/>
      <c r="J16" s="326"/>
      <c r="K16" s="327"/>
      <c r="L16" s="174" t="s">
        <v>133</v>
      </c>
      <c r="M16" s="328" t="s">
        <v>134</v>
      </c>
      <c r="N16" s="330" t="s">
        <v>135</v>
      </c>
      <c r="O16" s="332" t="s">
        <v>136</v>
      </c>
      <c r="P16" s="333"/>
      <c r="Q16" s="325" t="s">
        <v>16</v>
      </c>
      <c r="R16" s="327"/>
    </row>
    <row r="17" spans="1:18" ht="30" customHeight="1" x14ac:dyDescent="0.25">
      <c r="A17" s="250" t="s">
        <v>26</v>
      </c>
      <c r="B17" s="251">
        <v>0.3</v>
      </c>
      <c r="C17" s="229" t="s">
        <v>27</v>
      </c>
      <c r="D17" s="10" t="s">
        <v>28</v>
      </c>
      <c r="E17" s="229">
        <v>4</v>
      </c>
      <c r="F17" s="229" t="s">
        <v>29</v>
      </c>
      <c r="G17" s="243" t="s">
        <v>30</v>
      </c>
      <c r="H17" s="171" t="s">
        <v>137</v>
      </c>
      <c r="I17" s="171" t="s">
        <v>138</v>
      </c>
      <c r="J17" s="171" t="s">
        <v>139</v>
      </c>
      <c r="K17" s="171" t="s">
        <v>140</v>
      </c>
      <c r="L17" s="9" t="s">
        <v>141</v>
      </c>
      <c r="M17" s="329"/>
      <c r="N17" s="331"/>
      <c r="O17" s="22" t="s">
        <v>142</v>
      </c>
      <c r="P17" s="22" t="s">
        <v>119</v>
      </c>
      <c r="Q17" s="22" t="s">
        <v>24</v>
      </c>
      <c r="R17" s="172" t="s">
        <v>25</v>
      </c>
    </row>
    <row r="18" spans="1:18" ht="45" customHeight="1" x14ac:dyDescent="0.25">
      <c r="A18" s="250"/>
      <c r="B18" s="250"/>
      <c r="C18" s="230"/>
      <c r="D18" s="11" t="s">
        <v>31</v>
      </c>
      <c r="E18" s="230"/>
      <c r="F18" s="230"/>
      <c r="G18" s="243"/>
      <c r="H18" s="309">
        <f>1/E17</f>
        <v>0.25</v>
      </c>
      <c r="I18" s="309">
        <f>+'Seguimiento 2'!I18:I20</f>
        <v>0.25</v>
      </c>
      <c r="J18" s="309">
        <f>2/E17</f>
        <v>0.5</v>
      </c>
      <c r="K18" s="309"/>
      <c r="L18" s="315">
        <f>+H18+I18+J18</f>
        <v>1</v>
      </c>
      <c r="M18" s="315">
        <f>4*B17/E17</f>
        <v>0.3</v>
      </c>
      <c r="N18" s="312" t="s">
        <v>143</v>
      </c>
      <c r="O18" s="312" t="s">
        <v>144</v>
      </c>
      <c r="P18" s="229" t="s">
        <v>145</v>
      </c>
      <c r="Q18" s="312" t="s">
        <v>146</v>
      </c>
      <c r="R18" s="229"/>
    </row>
    <row r="19" spans="1:18" ht="35.25" customHeight="1" x14ac:dyDescent="0.25">
      <c r="A19" s="250"/>
      <c r="B19" s="250"/>
      <c r="C19" s="230"/>
      <c r="D19" s="11" t="s">
        <v>32</v>
      </c>
      <c r="E19" s="230"/>
      <c r="F19" s="230"/>
      <c r="G19" s="243"/>
      <c r="H19" s="310"/>
      <c r="I19" s="310"/>
      <c r="J19" s="310"/>
      <c r="K19" s="310"/>
      <c r="L19" s="316"/>
      <c r="M19" s="316"/>
      <c r="N19" s="313"/>
      <c r="O19" s="313"/>
      <c r="P19" s="230"/>
      <c r="Q19" s="313"/>
      <c r="R19" s="230"/>
    </row>
    <row r="20" spans="1:18" ht="39.75" customHeight="1" x14ac:dyDescent="0.25">
      <c r="A20" s="250"/>
      <c r="B20" s="250"/>
      <c r="C20" s="231"/>
      <c r="D20" s="11" t="s">
        <v>33</v>
      </c>
      <c r="E20" s="231"/>
      <c r="F20" s="231"/>
      <c r="G20" s="243"/>
      <c r="H20" s="311"/>
      <c r="I20" s="311"/>
      <c r="J20" s="311"/>
      <c r="K20" s="311"/>
      <c r="L20" s="317"/>
      <c r="M20" s="317"/>
      <c r="N20" s="314"/>
      <c r="O20" s="314"/>
      <c r="P20" s="231"/>
      <c r="Q20" s="314"/>
      <c r="R20" s="231"/>
    </row>
    <row r="21" spans="1:18" ht="56.25" customHeight="1" x14ac:dyDescent="0.25">
      <c r="A21" s="239" t="s">
        <v>34</v>
      </c>
      <c r="B21" s="236">
        <v>0.4</v>
      </c>
      <c r="C21" s="229" t="s">
        <v>35</v>
      </c>
      <c r="D21" s="11" t="s">
        <v>147</v>
      </c>
      <c r="E21" s="229">
        <v>20</v>
      </c>
      <c r="F21" s="229" t="s">
        <v>37</v>
      </c>
      <c r="G21" s="229" t="s">
        <v>148</v>
      </c>
      <c r="H21" s="309">
        <f>7/25</f>
        <v>0.28000000000000003</v>
      </c>
      <c r="I21" s="300">
        <f>+'Seguimiento 2'!I21:I23</f>
        <v>0.35</v>
      </c>
      <c r="J21" s="309">
        <f>5/E21</f>
        <v>0.25</v>
      </c>
      <c r="K21" s="229"/>
      <c r="L21" s="300">
        <f>+H21+I21+J21+K21</f>
        <v>0.88</v>
      </c>
      <c r="M21" s="300">
        <f>+L21*B21</f>
        <v>0.35200000000000004</v>
      </c>
      <c r="N21" s="229"/>
      <c r="O21" s="229"/>
      <c r="P21" s="229"/>
      <c r="Q21" s="229"/>
      <c r="R21" s="229"/>
    </row>
    <row r="22" spans="1:18" ht="47.25" customHeight="1" x14ac:dyDescent="0.25">
      <c r="A22" s="240"/>
      <c r="B22" s="237"/>
      <c r="C22" s="230"/>
      <c r="D22" s="11" t="s">
        <v>39</v>
      </c>
      <c r="E22" s="230"/>
      <c r="F22" s="230"/>
      <c r="G22" s="230"/>
      <c r="H22" s="310"/>
      <c r="I22" s="230"/>
      <c r="J22" s="310"/>
      <c r="K22" s="230"/>
      <c r="L22" s="301"/>
      <c r="M22" s="301"/>
      <c r="N22" s="230"/>
      <c r="O22" s="230"/>
      <c r="P22" s="230"/>
      <c r="Q22" s="230"/>
      <c r="R22" s="230"/>
    </row>
    <row r="23" spans="1:18" ht="57" customHeight="1" x14ac:dyDescent="0.25">
      <c r="A23" s="241"/>
      <c r="B23" s="238"/>
      <c r="C23" s="231"/>
      <c r="D23" s="11" t="s">
        <v>41</v>
      </c>
      <c r="E23" s="230"/>
      <c r="F23" s="231"/>
      <c r="G23" s="231"/>
      <c r="H23" s="311"/>
      <c r="I23" s="231"/>
      <c r="J23" s="311"/>
      <c r="K23" s="231"/>
      <c r="L23" s="302"/>
      <c r="M23" s="302"/>
      <c r="N23" s="231"/>
      <c r="O23" s="231"/>
      <c r="P23" s="231"/>
      <c r="Q23" s="231"/>
      <c r="R23" s="231"/>
    </row>
    <row r="24" spans="1:18" ht="55.5" customHeight="1" x14ac:dyDescent="0.25">
      <c r="A24" s="239" t="s">
        <v>43</v>
      </c>
      <c r="B24" s="236">
        <v>0.3</v>
      </c>
      <c r="C24" s="229" t="s">
        <v>44</v>
      </c>
      <c r="D24" s="11" t="s">
        <v>45</v>
      </c>
      <c r="E24" s="229">
        <v>15</v>
      </c>
      <c r="F24" s="229" t="s">
        <v>29</v>
      </c>
      <c r="G24" s="229" t="s">
        <v>42</v>
      </c>
      <c r="H24" s="309">
        <f>3/30</f>
        <v>0.1</v>
      </c>
      <c r="I24" s="300">
        <f>+'Seguimiento 2'!I24:I26</f>
        <v>0.33333333333333331</v>
      </c>
      <c r="J24" s="309">
        <f>6/E24</f>
        <v>0.4</v>
      </c>
      <c r="K24" s="229"/>
      <c r="L24" s="300">
        <f>+H24+I24+J24+K24</f>
        <v>0.83333333333333337</v>
      </c>
      <c r="M24" s="300">
        <f>14*B24/E24</f>
        <v>0.28000000000000003</v>
      </c>
      <c r="N24" s="229"/>
      <c r="O24" s="229"/>
      <c r="P24" s="229"/>
      <c r="Q24" s="229"/>
      <c r="R24" s="229"/>
    </row>
    <row r="25" spans="1:18" ht="39.75" customHeight="1" x14ac:dyDescent="0.25">
      <c r="A25" s="240"/>
      <c r="B25" s="237"/>
      <c r="C25" s="230"/>
      <c r="D25" s="11" t="s">
        <v>46</v>
      </c>
      <c r="E25" s="230"/>
      <c r="F25" s="230"/>
      <c r="G25" s="230"/>
      <c r="H25" s="310"/>
      <c r="I25" s="230"/>
      <c r="J25" s="310"/>
      <c r="K25" s="230"/>
      <c r="L25" s="301"/>
      <c r="M25" s="301"/>
      <c r="N25" s="230"/>
      <c r="O25" s="230"/>
      <c r="P25" s="230"/>
      <c r="Q25" s="230"/>
      <c r="R25" s="230"/>
    </row>
    <row r="26" spans="1:18" ht="39" customHeight="1" x14ac:dyDescent="0.25">
      <c r="A26" s="241"/>
      <c r="B26" s="238"/>
      <c r="C26" s="231"/>
      <c r="D26" s="11" t="s">
        <v>47</v>
      </c>
      <c r="E26" s="231"/>
      <c r="F26" s="231"/>
      <c r="G26" s="231"/>
      <c r="H26" s="311"/>
      <c r="I26" s="231"/>
      <c r="J26" s="311"/>
      <c r="K26" s="231"/>
      <c r="L26" s="302"/>
      <c r="M26" s="302"/>
      <c r="N26" s="231"/>
      <c r="O26" s="231"/>
      <c r="P26" s="231"/>
      <c r="Q26" s="231"/>
      <c r="R26" s="231"/>
    </row>
    <row r="27" spans="1:18" ht="33.75" customHeight="1" x14ac:dyDescent="0.25">
      <c r="A27" s="172" t="s">
        <v>48</v>
      </c>
      <c r="B27" s="173">
        <f>SUM(B17:B26)</f>
        <v>1</v>
      </c>
      <c r="C27" s="173"/>
      <c r="D27" s="5"/>
      <c r="E27" s="5"/>
      <c r="F27" s="5"/>
      <c r="G27" s="11"/>
      <c r="H27" s="173">
        <f>SUM(H18:H26)</f>
        <v>0.63</v>
      </c>
      <c r="I27" s="173">
        <f>SUM(I18:I26)</f>
        <v>0.93333333333333335</v>
      </c>
      <c r="J27" s="173">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24"/>
      <c r="E29" s="225"/>
      <c r="F29" s="303"/>
      <c r="G29" s="304"/>
      <c r="H29" s="305"/>
      <c r="I29" s="24"/>
      <c r="J29" s="24"/>
      <c r="K29" s="24"/>
      <c r="L29" s="24"/>
      <c r="M29" s="24"/>
      <c r="N29" s="24"/>
      <c r="O29" s="24"/>
      <c r="P29" s="24"/>
      <c r="Q29" s="24"/>
      <c r="R29" s="24"/>
    </row>
    <row r="30" spans="1:18" ht="15.75" thickBot="1" x14ac:dyDescent="0.3">
      <c r="A30" s="13"/>
      <c r="D30" s="222" t="s">
        <v>49</v>
      </c>
      <c r="E30" s="223"/>
      <c r="F30" s="176"/>
      <c r="G30" s="223" t="s">
        <v>50</v>
      </c>
      <c r="H30" s="226"/>
      <c r="I30" s="25"/>
      <c r="J30" s="25"/>
      <c r="K30" s="25"/>
      <c r="L30" s="25"/>
      <c r="M30" s="25"/>
      <c r="N30" s="25"/>
      <c r="O30" s="25"/>
      <c r="P30" s="25"/>
      <c r="Q30" s="25"/>
      <c r="R30" s="25"/>
    </row>
    <row r="31" spans="1:18" ht="15.75" thickBot="1" x14ac:dyDescent="0.3">
      <c r="A31" s="13"/>
    </row>
    <row r="32" spans="1:18" ht="15.75" thickBot="1" x14ac:dyDescent="0.3">
      <c r="A32" s="13"/>
      <c r="B32" s="306" t="s">
        <v>149</v>
      </c>
      <c r="C32" s="307"/>
      <c r="D32" s="307"/>
      <c r="E32" s="307"/>
      <c r="F32" s="307"/>
      <c r="G32" s="307"/>
      <c r="H32" s="30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83" t="s">
        <v>155</v>
      </c>
      <c r="H33" s="18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75"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42" t="s">
        <v>124</v>
      </c>
      <c r="C2" s="242"/>
      <c r="D2" s="242"/>
      <c r="E2" s="242"/>
      <c r="F2" s="321"/>
      <c r="G2" s="321"/>
      <c r="H2" s="321"/>
      <c r="I2" s="321"/>
      <c r="J2" s="321"/>
      <c r="K2" s="321"/>
      <c r="L2" s="321"/>
      <c r="M2" s="321"/>
      <c r="N2" s="321"/>
      <c r="O2" s="321"/>
      <c r="P2" s="321"/>
      <c r="Q2" s="321"/>
      <c r="R2" s="321"/>
    </row>
    <row r="3" spans="1:19" x14ac:dyDescent="0.25">
      <c r="B3" s="252" t="s">
        <v>1</v>
      </c>
      <c r="C3" s="252"/>
      <c r="D3" s="252"/>
      <c r="E3" s="25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6" t="s">
        <v>126</v>
      </c>
      <c r="D9" s="5" t="s">
        <v>127</v>
      </c>
      <c r="F9" s="20"/>
      <c r="G9" s="7"/>
    </row>
    <row r="10" spans="1:19" x14ac:dyDescent="0.25">
      <c r="C10" s="246"/>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22" t="s">
        <v>14</v>
      </c>
      <c r="B15" s="323"/>
      <c r="C15" s="323"/>
      <c r="D15" s="323"/>
      <c r="E15" s="323"/>
      <c r="F15" s="323"/>
      <c r="G15" s="323"/>
      <c r="H15" s="324" t="s">
        <v>130</v>
      </c>
      <c r="I15" s="307"/>
      <c r="J15" s="307"/>
      <c r="K15" s="307"/>
      <c r="L15" s="307"/>
      <c r="M15" s="307"/>
      <c r="N15" s="307"/>
      <c r="O15" s="307"/>
      <c r="P15" s="307"/>
      <c r="Q15" s="307"/>
      <c r="R15" s="308"/>
    </row>
    <row r="16" spans="1:19" ht="28.5" customHeight="1" x14ac:dyDescent="0.25">
      <c r="A16" s="174" t="s">
        <v>17</v>
      </c>
      <c r="B16" s="174" t="s">
        <v>18</v>
      </c>
      <c r="C16" s="183" t="s">
        <v>19</v>
      </c>
      <c r="D16" s="174" t="s">
        <v>20</v>
      </c>
      <c r="E16" s="174" t="s">
        <v>131</v>
      </c>
      <c r="F16" s="174" t="s">
        <v>22</v>
      </c>
      <c r="G16" s="36" t="s">
        <v>23</v>
      </c>
      <c r="H16" s="325" t="s">
        <v>132</v>
      </c>
      <c r="I16" s="326"/>
      <c r="J16" s="326"/>
      <c r="K16" s="327"/>
      <c r="L16" s="174" t="s">
        <v>133</v>
      </c>
      <c r="M16" s="328" t="s">
        <v>134</v>
      </c>
      <c r="N16" s="330" t="s">
        <v>135</v>
      </c>
      <c r="O16" s="332" t="s">
        <v>136</v>
      </c>
      <c r="P16" s="333"/>
      <c r="Q16" s="325" t="s">
        <v>16</v>
      </c>
      <c r="R16" s="327"/>
    </row>
    <row r="17" spans="1:18" ht="30" customHeight="1" x14ac:dyDescent="0.25">
      <c r="A17" s="250" t="s">
        <v>26</v>
      </c>
      <c r="B17" s="251">
        <v>0.3</v>
      </c>
      <c r="C17" s="229" t="s">
        <v>27</v>
      </c>
      <c r="D17" s="10" t="s">
        <v>28</v>
      </c>
      <c r="E17" s="229">
        <v>4</v>
      </c>
      <c r="F17" s="229" t="s">
        <v>29</v>
      </c>
      <c r="G17" s="243" t="s">
        <v>30</v>
      </c>
      <c r="H17" s="171" t="s">
        <v>137</v>
      </c>
      <c r="I17" s="171" t="s">
        <v>138</v>
      </c>
      <c r="J17" s="171" t="s">
        <v>139</v>
      </c>
      <c r="K17" s="171" t="s">
        <v>140</v>
      </c>
      <c r="L17" s="9" t="s">
        <v>141</v>
      </c>
      <c r="M17" s="329"/>
      <c r="N17" s="331"/>
      <c r="O17" s="22" t="s">
        <v>142</v>
      </c>
      <c r="P17" s="22" t="s">
        <v>119</v>
      </c>
      <c r="Q17" s="22" t="s">
        <v>24</v>
      </c>
      <c r="R17" s="172" t="s">
        <v>25</v>
      </c>
    </row>
    <row r="18" spans="1:18" ht="45" customHeight="1" x14ac:dyDescent="0.25">
      <c r="A18" s="250"/>
      <c r="B18" s="250"/>
      <c r="C18" s="230"/>
      <c r="D18" s="11" t="s">
        <v>31</v>
      </c>
      <c r="E18" s="230"/>
      <c r="F18" s="230"/>
      <c r="G18" s="243"/>
      <c r="H18" s="309">
        <f>1/E17</f>
        <v>0.25</v>
      </c>
      <c r="I18" s="309">
        <f>+'Seguimiento 2'!I18:I20</f>
        <v>0.25</v>
      </c>
      <c r="J18" s="309">
        <f>+'Seguimiento 3'!J18:J20</f>
        <v>0.5</v>
      </c>
      <c r="K18" s="309">
        <v>0</v>
      </c>
      <c r="L18" s="315">
        <f>+H18+I18+J18+K18</f>
        <v>1</v>
      </c>
      <c r="M18" s="315">
        <f>4*B17/E17</f>
        <v>0.3</v>
      </c>
      <c r="N18" s="312" t="s">
        <v>143</v>
      </c>
      <c r="O18" s="312" t="s">
        <v>144</v>
      </c>
      <c r="P18" s="229" t="s">
        <v>145</v>
      </c>
      <c r="Q18" s="312" t="s">
        <v>146</v>
      </c>
      <c r="R18" s="229"/>
    </row>
    <row r="19" spans="1:18" ht="35.25" customHeight="1" x14ac:dyDescent="0.25">
      <c r="A19" s="250"/>
      <c r="B19" s="250"/>
      <c r="C19" s="230"/>
      <c r="D19" s="11" t="s">
        <v>32</v>
      </c>
      <c r="E19" s="230"/>
      <c r="F19" s="230"/>
      <c r="G19" s="243"/>
      <c r="H19" s="310"/>
      <c r="I19" s="310"/>
      <c r="J19" s="310"/>
      <c r="K19" s="310"/>
      <c r="L19" s="316"/>
      <c r="M19" s="316"/>
      <c r="N19" s="313"/>
      <c r="O19" s="313"/>
      <c r="P19" s="230"/>
      <c r="Q19" s="313"/>
      <c r="R19" s="230"/>
    </row>
    <row r="20" spans="1:18" ht="39.75" customHeight="1" x14ac:dyDescent="0.25">
      <c r="A20" s="250"/>
      <c r="B20" s="250"/>
      <c r="C20" s="231"/>
      <c r="D20" s="11" t="s">
        <v>33</v>
      </c>
      <c r="E20" s="231"/>
      <c r="F20" s="231"/>
      <c r="G20" s="243"/>
      <c r="H20" s="311"/>
      <c r="I20" s="311"/>
      <c r="J20" s="311"/>
      <c r="K20" s="311"/>
      <c r="L20" s="317"/>
      <c r="M20" s="317"/>
      <c r="N20" s="314"/>
      <c r="O20" s="314"/>
      <c r="P20" s="231"/>
      <c r="Q20" s="314"/>
      <c r="R20" s="231"/>
    </row>
    <row r="21" spans="1:18" ht="56.25" customHeight="1" x14ac:dyDescent="0.25">
      <c r="A21" s="239" t="s">
        <v>34</v>
      </c>
      <c r="B21" s="236">
        <v>0.4</v>
      </c>
      <c r="C21" s="229" t="s">
        <v>35</v>
      </c>
      <c r="D21" s="11" t="s">
        <v>147</v>
      </c>
      <c r="E21" s="229">
        <v>20</v>
      </c>
      <c r="F21" s="229" t="s">
        <v>37</v>
      </c>
      <c r="G21" s="229" t="s">
        <v>148</v>
      </c>
      <c r="H21" s="309">
        <f>7/25</f>
        <v>0.28000000000000003</v>
      </c>
      <c r="I21" s="300">
        <f>+'Seguimiento 2'!I21:I23</f>
        <v>0.35</v>
      </c>
      <c r="J21" s="300">
        <f>+'Seguimiento 3'!J21:J23</f>
        <v>0.25</v>
      </c>
      <c r="K21" s="309">
        <f>8/E21</f>
        <v>0.4</v>
      </c>
      <c r="L21" s="300">
        <f>+H21+I21+J21+K21</f>
        <v>1.28</v>
      </c>
      <c r="M21" s="300">
        <f>22*B21/E21</f>
        <v>0.44000000000000006</v>
      </c>
      <c r="N21" s="229"/>
      <c r="O21" s="229"/>
      <c r="P21" s="229"/>
      <c r="Q21" s="229"/>
      <c r="R21" s="233"/>
    </row>
    <row r="22" spans="1:18" ht="47.25" customHeight="1" x14ac:dyDescent="0.25">
      <c r="A22" s="240"/>
      <c r="B22" s="237"/>
      <c r="C22" s="230"/>
      <c r="D22" s="11" t="s">
        <v>39</v>
      </c>
      <c r="E22" s="230"/>
      <c r="F22" s="230"/>
      <c r="G22" s="230"/>
      <c r="H22" s="310"/>
      <c r="I22" s="230"/>
      <c r="J22" s="230"/>
      <c r="K22" s="310"/>
      <c r="L22" s="301"/>
      <c r="M22" s="301"/>
      <c r="N22" s="230"/>
      <c r="O22" s="230"/>
      <c r="P22" s="230"/>
      <c r="Q22" s="230"/>
      <c r="R22" s="234"/>
    </row>
    <row r="23" spans="1:18" ht="57" customHeight="1" x14ac:dyDescent="0.25">
      <c r="A23" s="241"/>
      <c r="B23" s="238"/>
      <c r="C23" s="231"/>
      <c r="D23" s="11" t="s">
        <v>41</v>
      </c>
      <c r="E23" s="230"/>
      <c r="F23" s="231"/>
      <c r="G23" s="231"/>
      <c r="H23" s="311"/>
      <c r="I23" s="231"/>
      <c r="J23" s="231"/>
      <c r="K23" s="311"/>
      <c r="L23" s="302"/>
      <c r="M23" s="302"/>
      <c r="N23" s="231"/>
      <c r="O23" s="231"/>
      <c r="P23" s="231"/>
      <c r="Q23" s="231"/>
      <c r="R23" s="235"/>
    </row>
    <row r="24" spans="1:18" ht="55.5" customHeight="1" x14ac:dyDescent="0.25">
      <c r="A24" s="239" t="s">
        <v>43</v>
      </c>
      <c r="B24" s="236">
        <v>0.3</v>
      </c>
      <c r="C24" s="229" t="s">
        <v>44</v>
      </c>
      <c r="D24" s="11" t="s">
        <v>45</v>
      </c>
      <c r="E24" s="229">
        <v>15</v>
      </c>
      <c r="F24" s="229" t="s">
        <v>29</v>
      </c>
      <c r="G24" s="229" t="s">
        <v>42</v>
      </c>
      <c r="H24" s="309">
        <f>3/30</f>
        <v>0.1</v>
      </c>
      <c r="I24" s="300">
        <f>+'Seguimiento 2'!I24:I26</f>
        <v>0.33333333333333331</v>
      </c>
      <c r="J24" s="300">
        <f>+'Seguimiento 3'!J24:J26</f>
        <v>0.4</v>
      </c>
      <c r="K24" s="309">
        <f>1/E24</f>
        <v>6.6666666666666666E-2</v>
      </c>
      <c r="L24" s="300">
        <f>+H24+I24+J24+K24</f>
        <v>0.9</v>
      </c>
      <c r="M24" s="300">
        <f>15*B24/E24</f>
        <v>0.3</v>
      </c>
      <c r="N24" s="229"/>
      <c r="O24" s="229"/>
      <c r="P24" s="229"/>
      <c r="Q24" s="229"/>
      <c r="R24" s="229"/>
    </row>
    <row r="25" spans="1:18" ht="39.75" customHeight="1" x14ac:dyDescent="0.25">
      <c r="A25" s="240"/>
      <c r="B25" s="237"/>
      <c r="C25" s="230"/>
      <c r="D25" s="11" t="s">
        <v>46</v>
      </c>
      <c r="E25" s="230"/>
      <c r="F25" s="230"/>
      <c r="G25" s="230"/>
      <c r="H25" s="310"/>
      <c r="I25" s="230"/>
      <c r="J25" s="230"/>
      <c r="K25" s="310"/>
      <c r="L25" s="301"/>
      <c r="M25" s="301"/>
      <c r="N25" s="230"/>
      <c r="O25" s="230"/>
      <c r="P25" s="230"/>
      <c r="Q25" s="230"/>
      <c r="R25" s="230"/>
    </row>
    <row r="26" spans="1:18" ht="39" customHeight="1" x14ac:dyDescent="0.25">
      <c r="A26" s="241"/>
      <c r="B26" s="238"/>
      <c r="C26" s="231"/>
      <c r="D26" s="11" t="s">
        <v>47</v>
      </c>
      <c r="E26" s="231"/>
      <c r="F26" s="231"/>
      <c r="G26" s="231"/>
      <c r="H26" s="311"/>
      <c r="I26" s="231"/>
      <c r="J26" s="231"/>
      <c r="K26" s="311"/>
      <c r="L26" s="302"/>
      <c r="M26" s="302"/>
      <c r="N26" s="231"/>
      <c r="O26" s="231"/>
      <c r="P26" s="231"/>
      <c r="Q26" s="231"/>
      <c r="R26" s="231"/>
    </row>
    <row r="27" spans="1:18" ht="33.75" customHeight="1" x14ac:dyDescent="0.25">
      <c r="A27" s="172" t="s">
        <v>48</v>
      </c>
      <c r="B27" s="173">
        <f>SUM(B17:B26)</f>
        <v>1</v>
      </c>
      <c r="C27" s="173"/>
      <c r="D27" s="5"/>
      <c r="E27" s="5"/>
      <c r="F27" s="5"/>
      <c r="G27" s="11"/>
      <c r="H27" s="173">
        <f>SUM(H18:H26)</f>
        <v>0.63</v>
      </c>
      <c r="I27" s="173">
        <f>SUM(I18:I26)</f>
        <v>0.93333333333333335</v>
      </c>
      <c r="J27" s="173">
        <f>SUM(J18:J26)</f>
        <v>1.1499999999999999</v>
      </c>
      <c r="K27" s="173">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24"/>
      <c r="E29" s="225"/>
      <c r="F29" s="303"/>
      <c r="G29" s="304"/>
      <c r="H29" s="305"/>
      <c r="I29" s="24"/>
      <c r="J29" s="24"/>
      <c r="K29" s="24"/>
      <c r="L29" s="24"/>
      <c r="M29" s="24"/>
      <c r="N29" s="24"/>
      <c r="O29" s="24"/>
      <c r="P29" s="24"/>
      <c r="Q29" s="24"/>
      <c r="R29" s="24"/>
    </row>
    <row r="30" spans="1:18" ht="15.75" thickBot="1" x14ac:dyDescent="0.3">
      <c r="A30" s="13"/>
      <c r="D30" s="222" t="s">
        <v>49</v>
      </c>
      <c r="E30" s="223"/>
      <c r="F30" s="176"/>
      <c r="G30" s="223" t="s">
        <v>50</v>
      </c>
      <c r="H30" s="226"/>
      <c r="I30" s="25"/>
      <c r="J30" s="25"/>
      <c r="K30" s="25"/>
      <c r="L30" s="25"/>
      <c r="M30" s="25"/>
      <c r="N30" s="25"/>
      <c r="O30" s="25"/>
      <c r="P30" s="25"/>
      <c r="Q30" s="25"/>
      <c r="R30" s="25"/>
    </row>
    <row r="31" spans="1:18" ht="15.75" thickBot="1" x14ac:dyDescent="0.3">
      <c r="A31" s="13"/>
    </row>
    <row r="32" spans="1:18" ht="15.75" thickBot="1" x14ac:dyDescent="0.3">
      <c r="A32" s="13"/>
      <c r="B32" s="306" t="s">
        <v>149</v>
      </c>
      <c r="C32" s="307"/>
      <c r="D32" s="307"/>
      <c r="E32" s="307"/>
      <c r="F32" s="307"/>
      <c r="G32" s="307"/>
      <c r="H32" s="30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83" t="s">
        <v>155</v>
      </c>
      <c r="H33" s="18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75"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42" t="s">
        <v>124</v>
      </c>
      <c r="C2" s="242"/>
      <c r="D2" s="242"/>
      <c r="E2" s="242"/>
      <c r="F2" s="321"/>
      <c r="G2" s="321"/>
      <c r="H2" s="321"/>
      <c r="I2" s="321"/>
      <c r="J2" s="321"/>
      <c r="K2" s="321"/>
      <c r="L2" s="321"/>
      <c r="M2" s="321"/>
    </row>
    <row r="3" spans="1:13" ht="15.75" thickBot="1" x14ac:dyDescent="0.3"/>
    <row r="4" spans="1:13" ht="15.75" thickBot="1" x14ac:dyDescent="0.3">
      <c r="A4" s="322" t="s">
        <v>14</v>
      </c>
      <c r="B4" s="323"/>
      <c r="C4" s="323"/>
      <c r="D4" s="323"/>
      <c r="E4" s="323"/>
      <c r="F4" s="323"/>
      <c r="G4" s="323"/>
      <c r="H4" s="324" t="s">
        <v>130</v>
      </c>
      <c r="I4" s="307"/>
      <c r="J4" s="307"/>
      <c r="K4" s="307"/>
      <c r="L4" s="307"/>
      <c r="M4" s="307"/>
    </row>
    <row r="5" spans="1:13" ht="28.5" customHeight="1" x14ac:dyDescent="0.25">
      <c r="A5" s="174" t="s">
        <v>17</v>
      </c>
      <c r="B5" s="174" t="s">
        <v>18</v>
      </c>
      <c r="C5" s="183" t="s">
        <v>19</v>
      </c>
      <c r="D5" s="174" t="s">
        <v>20</v>
      </c>
      <c r="E5" s="174" t="s">
        <v>131</v>
      </c>
      <c r="F5" s="174" t="s">
        <v>22</v>
      </c>
      <c r="G5" s="36" t="s">
        <v>23</v>
      </c>
      <c r="H5" s="325" t="s">
        <v>132</v>
      </c>
      <c r="I5" s="326"/>
      <c r="J5" s="326"/>
      <c r="K5" s="327"/>
      <c r="L5" s="174" t="s">
        <v>133</v>
      </c>
      <c r="M5" s="328" t="s">
        <v>134</v>
      </c>
    </row>
    <row r="6" spans="1:13" ht="30" customHeight="1" x14ac:dyDescent="0.25">
      <c r="A6" s="250" t="s">
        <v>26</v>
      </c>
      <c r="B6" s="251">
        <v>0.3</v>
      </c>
      <c r="C6" s="229" t="s">
        <v>27</v>
      </c>
      <c r="D6" s="10" t="s">
        <v>28</v>
      </c>
      <c r="E6" s="229">
        <v>4</v>
      </c>
      <c r="F6" s="229" t="s">
        <v>29</v>
      </c>
      <c r="G6" s="243" t="s">
        <v>30</v>
      </c>
      <c r="H6" s="171" t="s">
        <v>137</v>
      </c>
      <c r="I6" s="171" t="s">
        <v>138</v>
      </c>
      <c r="J6" s="171" t="s">
        <v>139</v>
      </c>
      <c r="K6" s="171" t="s">
        <v>140</v>
      </c>
      <c r="L6" s="9" t="s">
        <v>141</v>
      </c>
      <c r="M6" s="329"/>
    </row>
    <row r="7" spans="1:13" ht="45" customHeight="1" x14ac:dyDescent="0.25">
      <c r="A7" s="250"/>
      <c r="B7" s="250"/>
      <c r="C7" s="230"/>
      <c r="D7" s="11" t="s">
        <v>31</v>
      </c>
      <c r="E7" s="230"/>
      <c r="F7" s="230"/>
      <c r="G7" s="243"/>
      <c r="H7" s="309">
        <f>1/E6</f>
        <v>0.25</v>
      </c>
      <c r="I7" s="309">
        <v>0.25</v>
      </c>
      <c r="J7" s="309">
        <v>0.5</v>
      </c>
      <c r="K7" s="309">
        <v>0</v>
      </c>
      <c r="L7" s="315">
        <f>+H7+I7+J7+K7</f>
        <v>1</v>
      </c>
      <c r="M7" s="315">
        <f>4*B6/E6</f>
        <v>0.3</v>
      </c>
    </row>
    <row r="8" spans="1:13" ht="35.25" customHeight="1" x14ac:dyDescent="0.25">
      <c r="A8" s="250"/>
      <c r="B8" s="250"/>
      <c r="C8" s="230"/>
      <c r="D8" s="11" t="s">
        <v>32</v>
      </c>
      <c r="E8" s="230"/>
      <c r="F8" s="230"/>
      <c r="G8" s="243"/>
      <c r="H8" s="310"/>
      <c r="I8" s="310"/>
      <c r="J8" s="310"/>
      <c r="K8" s="310"/>
      <c r="L8" s="316"/>
      <c r="M8" s="316"/>
    </row>
    <row r="9" spans="1:13" ht="39.75" customHeight="1" x14ac:dyDescent="0.25">
      <c r="A9" s="250"/>
      <c r="B9" s="250"/>
      <c r="C9" s="231"/>
      <c r="D9" s="11" t="s">
        <v>33</v>
      </c>
      <c r="E9" s="231"/>
      <c r="F9" s="231"/>
      <c r="G9" s="243"/>
      <c r="H9" s="311"/>
      <c r="I9" s="311"/>
      <c r="J9" s="311"/>
      <c r="K9" s="311"/>
      <c r="L9" s="317"/>
      <c r="M9" s="317"/>
    </row>
    <row r="10" spans="1:13" ht="56.25" customHeight="1" x14ac:dyDescent="0.25">
      <c r="A10" s="239" t="s">
        <v>34</v>
      </c>
      <c r="B10" s="236">
        <v>0.4</v>
      </c>
      <c r="C10" s="229" t="s">
        <v>35</v>
      </c>
      <c r="D10" s="11" t="s">
        <v>147</v>
      </c>
      <c r="E10" s="229">
        <v>20</v>
      </c>
      <c r="F10" s="229" t="s">
        <v>37</v>
      </c>
      <c r="G10" s="229" t="s">
        <v>148</v>
      </c>
      <c r="H10" s="309">
        <f>7/25</f>
        <v>0.28000000000000003</v>
      </c>
      <c r="I10" s="300">
        <v>0.35</v>
      </c>
      <c r="J10" s="300">
        <v>0.25</v>
      </c>
      <c r="K10" s="309">
        <f>8/E10</f>
        <v>0.4</v>
      </c>
      <c r="L10" s="300">
        <f>+H10+I10+J10+K10</f>
        <v>1.28</v>
      </c>
      <c r="M10" s="300">
        <f>22*B10/E10</f>
        <v>0.44000000000000006</v>
      </c>
    </row>
    <row r="11" spans="1:13" ht="47.25" customHeight="1" x14ac:dyDescent="0.25">
      <c r="A11" s="240"/>
      <c r="B11" s="237"/>
      <c r="C11" s="230"/>
      <c r="D11" s="11" t="s">
        <v>39</v>
      </c>
      <c r="E11" s="230"/>
      <c r="F11" s="230"/>
      <c r="G11" s="230"/>
      <c r="H11" s="310"/>
      <c r="I11" s="230"/>
      <c r="J11" s="230"/>
      <c r="K11" s="310"/>
      <c r="L11" s="301"/>
      <c r="M11" s="301"/>
    </row>
    <row r="12" spans="1:13" ht="57" customHeight="1" x14ac:dyDescent="0.25">
      <c r="A12" s="241"/>
      <c r="B12" s="238"/>
      <c r="C12" s="231"/>
      <c r="D12" s="11" t="s">
        <v>41</v>
      </c>
      <c r="E12" s="230"/>
      <c r="F12" s="231"/>
      <c r="G12" s="231"/>
      <c r="H12" s="311"/>
      <c r="I12" s="231"/>
      <c r="J12" s="231"/>
      <c r="K12" s="311"/>
      <c r="L12" s="302"/>
      <c r="M12" s="302"/>
    </row>
    <row r="13" spans="1:13" ht="55.5" customHeight="1" x14ac:dyDescent="0.25">
      <c r="A13" s="239" t="s">
        <v>43</v>
      </c>
      <c r="B13" s="236">
        <v>0.3</v>
      </c>
      <c r="C13" s="229" t="s">
        <v>44</v>
      </c>
      <c r="D13" s="11" t="s">
        <v>45</v>
      </c>
      <c r="E13" s="229">
        <v>15</v>
      </c>
      <c r="F13" s="229" t="s">
        <v>29</v>
      </c>
      <c r="G13" s="229" t="s">
        <v>42</v>
      </c>
      <c r="H13" s="309">
        <f>3/30</f>
        <v>0.1</v>
      </c>
      <c r="I13" s="300">
        <v>0.33</v>
      </c>
      <c r="J13" s="300">
        <v>0.4</v>
      </c>
      <c r="K13" s="309">
        <f>1/E13</f>
        <v>6.6666666666666666E-2</v>
      </c>
      <c r="L13" s="300">
        <f>+H13+I13+J13+K13</f>
        <v>0.89666666666666672</v>
      </c>
      <c r="M13" s="300">
        <f>15*B13/E13</f>
        <v>0.3</v>
      </c>
    </row>
    <row r="14" spans="1:13" ht="39.75" customHeight="1" x14ac:dyDescent="0.25">
      <c r="A14" s="240"/>
      <c r="B14" s="237"/>
      <c r="C14" s="230"/>
      <c r="D14" s="11" t="s">
        <v>46</v>
      </c>
      <c r="E14" s="230"/>
      <c r="F14" s="230"/>
      <c r="G14" s="230"/>
      <c r="H14" s="310"/>
      <c r="I14" s="230"/>
      <c r="J14" s="230"/>
      <c r="K14" s="310"/>
      <c r="L14" s="301"/>
      <c r="M14" s="301"/>
    </row>
    <row r="15" spans="1:13" ht="39" customHeight="1" x14ac:dyDescent="0.25">
      <c r="A15" s="241"/>
      <c r="B15" s="238"/>
      <c r="C15" s="231"/>
      <c r="D15" s="11" t="s">
        <v>47</v>
      </c>
      <c r="E15" s="231"/>
      <c r="F15" s="231"/>
      <c r="G15" s="231"/>
      <c r="H15" s="311"/>
      <c r="I15" s="231"/>
      <c r="J15" s="231"/>
      <c r="K15" s="311"/>
      <c r="L15" s="302"/>
      <c r="M15" s="302"/>
    </row>
    <row r="16" spans="1:13" ht="33.75" customHeight="1" x14ac:dyDescent="0.25">
      <c r="A16" s="172" t="s">
        <v>48</v>
      </c>
      <c r="B16" s="173">
        <f>SUM(B6:B15)</f>
        <v>1</v>
      </c>
      <c r="C16" s="173"/>
      <c r="D16" s="5"/>
      <c r="E16" s="5"/>
      <c r="F16" s="5"/>
      <c r="G16" s="11"/>
      <c r="H16" s="173">
        <f>SUM(H7:H15)</f>
        <v>0.63</v>
      </c>
      <c r="I16" s="173">
        <f>SUM(I7:I15)</f>
        <v>0.92999999999999994</v>
      </c>
      <c r="J16" s="173">
        <f>SUM(J7:J15)</f>
        <v>1.1499999999999999</v>
      </c>
      <c r="K16" s="173">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347" t="s">
        <v>167</v>
      </c>
      <c r="C3" s="348"/>
      <c r="D3" s="348"/>
      <c r="E3" s="348"/>
      <c r="F3" s="348"/>
      <c r="G3" s="348"/>
      <c r="H3" s="348"/>
      <c r="I3" s="349"/>
    </row>
    <row r="4" spans="2:9" ht="15.75" thickBot="1" x14ac:dyDescent="0.3">
      <c r="B4" s="345" t="s">
        <v>168</v>
      </c>
      <c r="C4" s="341"/>
      <c r="D4" s="341"/>
      <c r="E4" s="350" t="s">
        <v>169</v>
      </c>
      <c r="F4" s="351"/>
      <c r="G4" s="352"/>
      <c r="H4" s="341" t="s">
        <v>170</v>
      </c>
      <c r="I4" s="342"/>
    </row>
    <row r="5" spans="2:9" ht="15.75" thickBot="1" x14ac:dyDescent="0.3">
      <c r="B5" s="346"/>
      <c r="C5" s="343"/>
      <c r="D5" s="343"/>
      <c r="E5" s="59">
        <v>1</v>
      </c>
      <c r="F5" s="60">
        <v>2</v>
      </c>
      <c r="G5" s="60">
        <v>3</v>
      </c>
      <c r="H5" s="343"/>
      <c r="I5" s="344"/>
    </row>
    <row r="6" spans="2:9" ht="30.75" customHeight="1" x14ac:dyDescent="0.25">
      <c r="B6" s="55">
        <v>1</v>
      </c>
      <c r="C6" s="337" t="s">
        <v>171</v>
      </c>
      <c r="D6" s="337"/>
      <c r="E6" s="61"/>
      <c r="F6" s="61"/>
      <c r="G6" s="61"/>
      <c r="H6" s="353"/>
      <c r="I6" s="354"/>
    </row>
    <row r="7" spans="2:9" ht="39" customHeight="1" x14ac:dyDescent="0.25">
      <c r="B7" s="54">
        <v>2</v>
      </c>
      <c r="C7" s="338" t="s">
        <v>172</v>
      </c>
      <c r="D7" s="338"/>
      <c r="E7" s="50"/>
      <c r="F7" s="50"/>
      <c r="G7" s="50"/>
      <c r="H7" s="335"/>
      <c r="I7" s="336"/>
    </row>
    <row r="8" spans="2:9" ht="30" customHeight="1" x14ac:dyDescent="0.25">
      <c r="B8" s="54">
        <v>3</v>
      </c>
      <c r="C8" s="338" t="s">
        <v>173</v>
      </c>
      <c r="D8" s="338"/>
      <c r="E8" s="50"/>
      <c r="F8" s="50"/>
      <c r="G8" s="50"/>
      <c r="H8" s="335"/>
      <c r="I8" s="336"/>
    </row>
    <row r="9" spans="2:9" ht="34.5" customHeight="1" x14ac:dyDescent="0.25">
      <c r="B9" s="54">
        <v>4</v>
      </c>
      <c r="C9" s="338" t="s">
        <v>174</v>
      </c>
      <c r="D9" s="338"/>
      <c r="E9" s="50"/>
      <c r="F9" s="50"/>
      <c r="G9" s="50"/>
      <c r="H9" s="335"/>
      <c r="I9" s="336"/>
    </row>
    <row r="10" spans="2:9" ht="30.75" customHeight="1" x14ac:dyDescent="0.25">
      <c r="B10" s="54">
        <v>5</v>
      </c>
      <c r="C10" s="338" t="s">
        <v>175</v>
      </c>
      <c r="D10" s="338"/>
      <c r="E10" s="50"/>
      <c r="F10" s="50"/>
      <c r="G10" s="50"/>
      <c r="H10" s="335"/>
      <c r="I10" s="336"/>
    </row>
    <row r="11" spans="2:9" ht="33.75" customHeight="1" x14ac:dyDescent="0.25">
      <c r="B11" s="54">
        <v>6</v>
      </c>
      <c r="C11" s="338" t="s">
        <v>176</v>
      </c>
      <c r="D11" s="338"/>
      <c r="E11" s="50"/>
      <c r="F11" s="50"/>
      <c r="G11" s="50"/>
      <c r="H11" s="335"/>
      <c r="I11" s="336"/>
    </row>
    <row r="12" spans="2:9" ht="25.5" customHeight="1" x14ac:dyDescent="0.25">
      <c r="B12" s="54">
        <v>7</v>
      </c>
      <c r="C12" s="338" t="s">
        <v>177</v>
      </c>
      <c r="D12" s="338"/>
      <c r="E12" s="51"/>
      <c r="F12" s="51"/>
      <c r="G12" s="51"/>
      <c r="H12" s="339"/>
      <c r="I12" s="340"/>
    </row>
    <row r="13" spans="2:9" ht="46.5" customHeight="1" x14ac:dyDescent="0.25">
      <c r="B13" s="54">
        <v>8</v>
      </c>
      <c r="C13" s="338" t="s">
        <v>178</v>
      </c>
      <c r="D13" s="338"/>
      <c r="E13" s="51"/>
      <c r="F13" s="51"/>
      <c r="G13" s="51"/>
      <c r="H13" s="339"/>
      <c r="I13" s="340"/>
    </row>
    <row r="14" spans="2:9" ht="30.75" customHeight="1" x14ac:dyDescent="0.25">
      <c r="B14" s="54">
        <v>9</v>
      </c>
      <c r="C14" s="338" t="s">
        <v>179</v>
      </c>
      <c r="D14" s="338"/>
      <c r="E14" s="51"/>
      <c r="F14" s="51"/>
      <c r="G14" s="51"/>
      <c r="H14" s="339"/>
      <c r="I14" s="340"/>
    </row>
    <row r="15" spans="2:9" x14ac:dyDescent="0.25">
      <c r="B15" s="54">
        <v>10</v>
      </c>
      <c r="C15" s="338"/>
      <c r="D15" s="338"/>
      <c r="E15" s="51"/>
      <c r="F15" s="51"/>
      <c r="G15" s="51"/>
      <c r="H15" s="339"/>
      <c r="I15" s="340"/>
    </row>
    <row r="16" spans="2:9" x14ac:dyDescent="0.25">
      <c r="B16" s="54">
        <v>11</v>
      </c>
      <c r="C16" s="338"/>
      <c r="D16" s="338"/>
      <c r="E16" s="51"/>
      <c r="F16" s="51"/>
      <c r="G16" s="51"/>
      <c r="H16" s="339"/>
      <c r="I16" s="340"/>
    </row>
    <row r="17" spans="2:9" x14ac:dyDescent="0.25">
      <c r="B17" s="54">
        <v>12</v>
      </c>
      <c r="C17" s="338"/>
      <c r="D17" s="338"/>
      <c r="E17" s="51"/>
      <c r="F17" s="51"/>
      <c r="G17" s="51"/>
      <c r="H17" s="339"/>
      <c r="I17" s="340"/>
    </row>
    <row r="18" spans="2:9" ht="15.75" thickBot="1" x14ac:dyDescent="0.3"/>
    <row r="19" spans="2:9" ht="11.25" customHeight="1" thickBot="1" x14ac:dyDescent="0.3">
      <c r="B19" s="334" t="s">
        <v>180</v>
      </c>
      <c r="C19" s="334"/>
      <c r="D19" s="334"/>
      <c r="E19" s="334"/>
      <c r="F19" s="334"/>
      <c r="G19" s="334"/>
      <c r="H19" s="334"/>
      <c r="I19" s="334"/>
    </row>
    <row r="20" spans="2:9" ht="6.75" customHeight="1" thickBot="1" x14ac:dyDescent="0.3">
      <c r="B20" s="334"/>
      <c r="C20" s="334"/>
      <c r="D20" s="334"/>
      <c r="E20" s="334"/>
      <c r="F20" s="334"/>
      <c r="G20" s="334"/>
      <c r="H20" s="334"/>
      <c r="I20" s="334"/>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5"/>
  <sheetViews>
    <sheetView tabSelected="1" view="pageBreakPreview" topLeftCell="B1" zoomScale="40" zoomScaleNormal="50" zoomScaleSheetLayoutView="40" zoomScalePageLayoutView="50" workbookViewId="0">
      <pane ySplit="3" topLeftCell="A22" activePane="bottomLeft" state="frozen"/>
      <selection pane="bottomLeft" activeCell="Q17" sqref="D15:Q17"/>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13" width="41.140625" style="52" customWidth="1"/>
    <col min="14" max="14" width="38.85546875" style="52" customWidth="1"/>
    <col min="15" max="15" width="33.140625" style="53" customWidth="1"/>
    <col min="16" max="17" width="36.5703125" style="52" customWidth="1"/>
    <col min="18" max="18" width="3.7109375" style="52" customWidth="1"/>
    <col min="19" max="16384" width="10.85546875" style="52"/>
  </cols>
  <sheetData>
    <row r="1" spans="1:20" s="57" customFormat="1" ht="159" customHeight="1" x14ac:dyDescent="0.45">
      <c r="A1" s="129"/>
      <c r="B1" s="130"/>
      <c r="C1" s="131"/>
      <c r="D1" s="131"/>
      <c r="E1" s="131"/>
      <c r="F1" s="374"/>
      <c r="G1" s="163"/>
      <c r="H1" s="365"/>
      <c r="I1" s="212" t="s">
        <v>113</v>
      </c>
      <c r="J1" s="212" t="s">
        <v>114</v>
      </c>
      <c r="K1" s="212" t="s">
        <v>115</v>
      </c>
      <c r="L1" s="212" t="s">
        <v>116</v>
      </c>
      <c r="M1" s="212" t="s">
        <v>117</v>
      </c>
      <c r="N1" s="131"/>
      <c r="O1" s="132"/>
      <c r="P1" s="204" t="s">
        <v>118</v>
      </c>
      <c r="Q1" s="204" t="s">
        <v>119</v>
      </c>
      <c r="R1" s="129"/>
      <c r="S1" s="129"/>
      <c r="T1" s="129"/>
    </row>
    <row r="2" spans="1:20" ht="22.5" hidden="1" customHeight="1" x14ac:dyDescent="0.25">
      <c r="A2" s="129"/>
      <c r="B2" s="130"/>
      <c r="C2" s="131"/>
      <c r="D2" s="131"/>
      <c r="E2" s="131"/>
      <c r="F2" s="375"/>
      <c r="G2" s="165"/>
      <c r="H2" s="365"/>
      <c r="I2" s="164"/>
      <c r="J2" s="131"/>
      <c r="K2" s="131"/>
      <c r="L2" s="131"/>
      <c r="M2" s="131"/>
      <c r="N2" s="131"/>
      <c r="O2" s="132"/>
      <c r="P2" s="131"/>
      <c r="Q2" s="131"/>
      <c r="R2" s="129"/>
      <c r="S2" s="129"/>
      <c r="T2" s="129"/>
    </row>
    <row r="3" spans="1:20" ht="26.25" hidden="1" x14ac:dyDescent="0.25">
      <c r="A3" s="129"/>
      <c r="B3" s="130"/>
      <c r="C3" s="131"/>
      <c r="D3" s="131"/>
      <c r="E3" s="131"/>
      <c r="F3" s="131"/>
      <c r="G3" s="131"/>
      <c r="H3" s="131"/>
      <c r="I3" s="131"/>
      <c r="J3" s="131"/>
      <c r="K3" s="131"/>
      <c r="L3" s="131"/>
      <c r="M3" s="131"/>
      <c r="N3" s="131"/>
      <c r="O3" s="132"/>
      <c r="P3" s="131"/>
      <c r="Q3" s="131"/>
      <c r="R3" s="129"/>
      <c r="S3" s="129"/>
      <c r="T3" s="129"/>
    </row>
    <row r="4" spans="1:20" ht="64.5" customHeight="1" x14ac:dyDescent="0.25">
      <c r="A4" s="129"/>
      <c r="B4" s="360" t="s">
        <v>102</v>
      </c>
      <c r="C4" s="360"/>
      <c r="D4" s="360"/>
      <c r="E4" s="360"/>
      <c r="F4" s="360"/>
      <c r="G4" s="360"/>
      <c r="H4" s="360"/>
      <c r="I4" s="360"/>
      <c r="J4" s="360"/>
      <c r="K4" s="360"/>
      <c r="L4" s="360"/>
      <c r="M4" s="360"/>
      <c r="N4" s="360"/>
      <c r="O4" s="360"/>
      <c r="P4" s="360"/>
      <c r="Q4" s="360"/>
      <c r="R4" s="129"/>
      <c r="S4" s="129"/>
      <c r="T4" s="129"/>
    </row>
    <row r="5" spans="1:20" ht="35.25" customHeight="1" x14ac:dyDescent="0.25">
      <c r="A5" s="129"/>
      <c r="B5" s="361" t="s">
        <v>103</v>
      </c>
      <c r="C5" s="361"/>
      <c r="D5" s="361"/>
      <c r="E5" s="361"/>
      <c r="F5" s="361"/>
      <c r="G5" s="361"/>
      <c r="H5" s="361"/>
      <c r="I5" s="202"/>
      <c r="J5" s="361"/>
      <c r="K5" s="361"/>
      <c r="L5" s="361"/>
      <c r="M5" s="361"/>
      <c r="N5" s="361" t="s">
        <v>104</v>
      </c>
      <c r="O5" s="376"/>
      <c r="P5" s="376"/>
      <c r="Q5" s="376"/>
      <c r="R5" s="129"/>
      <c r="S5" s="129"/>
      <c r="T5" s="129"/>
    </row>
    <row r="6" spans="1:20" s="56" customFormat="1" ht="56.25" customHeight="1" x14ac:dyDescent="0.45">
      <c r="A6" s="129"/>
      <c r="B6" s="362" t="s">
        <v>17</v>
      </c>
      <c r="C6" s="358" t="s">
        <v>105</v>
      </c>
      <c r="D6" s="358" t="s">
        <v>106</v>
      </c>
      <c r="E6" s="358" t="s">
        <v>107</v>
      </c>
      <c r="F6" s="358" t="s">
        <v>108</v>
      </c>
      <c r="G6" s="358" t="s">
        <v>74</v>
      </c>
      <c r="H6" s="358" t="s">
        <v>109</v>
      </c>
      <c r="I6" s="358" t="s">
        <v>110</v>
      </c>
      <c r="J6" s="358"/>
      <c r="K6" s="358"/>
      <c r="L6" s="358"/>
      <c r="M6" s="358"/>
      <c r="N6" s="358" t="s">
        <v>111</v>
      </c>
      <c r="O6" s="359" t="s">
        <v>112</v>
      </c>
      <c r="P6" s="358" t="s">
        <v>100</v>
      </c>
      <c r="Q6" s="358"/>
      <c r="R6" s="129"/>
      <c r="S6" s="129"/>
      <c r="T6" s="129"/>
    </row>
    <row r="7" spans="1:20" s="57" customFormat="1" ht="159" customHeight="1" x14ac:dyDescent="0.45">
      <c r="A7" s="129"/>
      <c r="B7" s="362"/>
      <c r="C7" s="358"/>
      <c r="D7" s="358"/>
      <c r="E7" s="358"/>
      <c r="F7" s="358"/>
      <c r="G7" s="358"/>
      <c r="H7" s="358"/>
      <c r="I7" s="203" t="s">
        <v>113</v>
      </c>
      <c r="J7" s="203" t="s">
        <v>114</v>
      </c>
      <c r="K7" s="203" t="s">
        <v>115</v>
      </c>
      <c r="L7" s="203" t="s">
        <v>116</v>
      </c>
      <c r="M7" s="203" t="s">
        <v>117</v>
      </c>
      <c r="N7" s="358"/>
      <c r="O7" s="359"/>
      <c r="P7" s="204" t="s">
        <v>118</v>
      </c>
      <c r="Q7" s="204" t="s">
        <v>119</v>
      </c>
      <c r="R7" s="129"/>
      <c r="S7" s="129"/>
      <c r="T7" s="129"/>
    </row>
    <row r="8" spans="1:20" ht="164.25" customHeight="1" x14ac:dyDescent="0.25">
      <c r="A8" s="129"/>
      <c r="B8" s="369">
        <v>1</v>
      </c>
      <c r="C8" s="398" t="s">
        <v>308</v>
      </c>
      <c r="D8" s="355" t="s">
        <v>306</v>
      </c>
      <c r="E8" s="371">
        <v>1</v>
      </c>
      <c r="F8" s="393" t="s">
        <v>307</v>
      </c>
      <c r="G8" s="193" t="s">
        <v>286</v>
      </c>
      <c r="H8" s="371">
        <v>0.2</v>
      </c>
      <c r="I8" s="371"/>
      <c r="J8" s="481">
        <v>0.5</v>
      </c>
      <c r="K8" s="205"/>
      <c r="L8" s="206"/>
      <c r="M8" s="391"/>
      <c r="N8" s="356">
        <f>IF(SUM(J8,M8)&gt;100%,"NO PERMITIDO",SUM(J8,M8))</f>
        <v>0.5</v>
      </c>
      <c r="O8" s="357">
        <f>H8*N8/100%</f>
        <v>0.1</v>
      </c>
      <c r="P8" s="477" t="s">
        <v>337</v>
      </c>
      <c r="Q8" s="477" t="s">
        <v>338</v>
      </c>
      <c r="R8" s="129"/>
      <c r="S8" s="129"/>
      <c r="T8" s="129"/>
    </row>
    <row r="9" spans="1:20" ht="333.75" customHeight="1" x14ac:dyDescent="0.25">
      <c r="A9" s="129"/>
      <c r="B9" s="369"/>
      <c r="C9" s="399"/>
      <c r="D9" s="355"/>
      <c r="E9" s="371"/>
      <c r="F9" s="393"/>
      <c r="G9" s="193" t="s">
        <v>287</v>
      </c>
      <c r="H9" s="371"/>
      <c r="I9" s="371"/>
      <c r="J9" s="481">
        <v>0.5</v>
      </c>
      <c r="K9" s="205"/>
      <c r="L9" s="206"/>
      <c r="M9" s="391"/>
      <c r="N9" s="356"/>
      <c r="O9" s="357"/>
      <c r="P9" s="477" t="s">
        <v>339</v>
      </c>
      <c r="Q9" s="477" t="s">
        <v>340</v>
      </c>
      <c r="R9" s="129"/>
      <c r="S9" s="129"/>
      <c r="T9" s="129"/>
    </row>
    <row r="10" spans="1:20" ht="218.25" customHeight="1" x14ac:dyDescent="0.25">
      <c r="A10" s="129"/>
      <c r="B10" s="369"/>
      <c r="C10" s="399"/>
      <c r="D10" s="355"/>
      <c r="E10" s="371"/>
      <c r="F10" s="393"/>
      <c r="G10" s="193" t="s">
        <v>329</v>
      </c>
      <c r="H10" s="371"/>
      <c r="I10" s="371"/>
      <c r="J10" s="481">
        <v>1</v>
      </c>
      <c r="K10" s="205"/>
      <c r="L10" s="206"/>
      <c r="M10" s="391"/>
      <c r="N10" s="356"/>
      <c r="O10" s="357"/>
      <c r="P10" s="477" t="s">
        <v>341</v>
      </c>
      <c r="Q10" s="477" t="s">
        <v>342</v>
      </c>
      <c r="R10" s="129"/>
      <c r="S10" s="129"/>
      <c r="T10" s="129"/>
    </row>
    <row r="11" spans="1:20" ht="216.75" customHeight="1" x14ac:dyDescent="0.25">
      <c r="A11" s="129"/>
      <c r="B11" s="369"/>
      <c r="C11" s="399"/>
      <c r="D11" s="355"/>
      <c r="E11" s="371"/>
      <c r="F11" s="393"/>
      <c r="G11" s="193" t="s">
        <v>288</v>
      </c>
      <c r="H11" s="371"/>
      <c r="I11" s="371"/>
      <c r="J11" s="481">
        <v>0.7</v>
      </c>
      <c r="K11" s="205"/>
      <c r="L11" s="206"/>
      <c r="M11" s="391"/>
      <c r="N11" s="356"/>
      <c r="O11" s="357"/>
      <c r="P11" s="477" t="s">
        <v>343</v>
      </c>
      <c r="Q11" s="477" t="s">
        <v>344</v>
      </c>
      <c r="R11" s="129"/>
      <c r="S11" s="129"/>
      <c r="T11" s="129"/>
    </row>
    <row r="12" spans="1:20" ht="162.75" customHeight="1" x14ac:dyDescent="0.25">
      <c r="A12" s="129"/>
      <c r="B12" s="369">
        <v>2</v>
      </c>
      <c r="C12" s="399"/>
      <c r="D12" s="370" t="s">
        <v>289</v>
      </c>
      <c r="E12" s="394">
        <v>0.4</v>
      </c>
      <c r="F12" s="395" t="s">
        <v>307</v>
      </c>
      <c r="G12" s="208" t="s">
        <v>290</v>
      </c>
      <c r="H12" s="372">
        <v>0.2</v>
      </c>
      <c r="I12" s="213">
        <v>0.5</v>
      </c>
      <c r="J12" s="215">
        <v>0.5</v>
      </c>
      <c r="K12" s="214"/>
      <c r="L12" s="372"/>
      <c r="M12" s="391"/>
      <c r="N12" s="356">
        <f t="shared" ref="N12" si="0">IF(SUM(J12,M12)&gt;100%,"NO PERMITIDO",SUM(J12,M12))</f>
        <v>0.5</v>
      </c>
      <c r="O12" s="357">
        <f>H12*N12/100%</f>
        <v>0.1</v>
      </c>
      <c r="P12" s="214" t="s">
        <v>312</v>
      </c>
      <c r="Q12" s="205" t="s">
        <v>327</v>
      </c>
      <c r="R12" s="129"/>
      <c r="S12" s="129"/>
      <c r="T12" s="129"/>
    </row>
    <row r="13" spans="1:20" ht="176.25" customHeight="1" x14ac:dyDescent="0.25">
      <c r="A13" s="129"/>
      <c r="B13" s="369"/>
      <c r="C13" s="399"/>
      <c r="D13" s="370"/>
      <c r="E13" s="370"/>
      <c r="F13" s="396"/>
      <c r="G13" s="208" t="s">
        <v>291</v>
      </c>
      <c r="H13" s="372"/>
      <c r="I13" s="213">
        <v>0.5</v>
      </c>
      <c r="J13" s="215">
        <v>0.5</v>
      </c>
      <c r="K13" s="214"/>
      <c r="L13" s="372"/>
      <c r="M13" s="391"/>
      <c r="N13" s="356"/>
      <c r="O13" s="357"/>
      <c r="P13" s="214" t="s">
        <v>311</v>
      </c>
      <c r="Q13" s="205" t="s">
        <v>328</v>
      </c>
      <c r="R13" s="129"/>
      <c r="S13" s="129"/>
      <c r="T13" s="129"/>
    </row>
    <row r="14" spans="1:20" ht="181.5" customHeight="1" thickBot="1" x14ac:dyDescent="0.3">
      <c r="A14" s="129"/>
      <c r="B14" s="369"/>
      <c r="C14" s="399"/>
      <c r="D14" s="370"/>
      <c r="E14" s="370"/>
      <c r="F14" s="397"/>
      <c r="G14" s="208" t="s">
        <v>292</v>
      </c>
      <c r="H14" s="372"/>
      <c r="I14" s="213">
        <v>0.25</v>
      </c>
      <c r="J14" s="215">
        <v>0.25</v>
      </c>
      <c r="K14" s="214"/>
      <c r="L14" s="372"/>
      <c r="M14" s="391"/>
      <c r="N14" s="356"/>
      <c r="O14" s="357"/>
      <c r="P14" s="214" t="s">
        <v>310</v>
      </c>
      <c r="Q14" s="205" t="s">
        <v>326</v>
      </c>
      <c r="R14" s="129"/>
      <c r="S14" s="129"/>
      <c r="T14" s="129"/>
    </row>
    <row r="15" spans="1:20" ht="258.75" customHeight="1" x14ac:dyDescent="0.25">
      <c r="A15" s="129"/>
      <c r="B15" s="369">
        <v>3</v>
      </c>
      <c r="C15" s="399"/>
      <c r="D15" s="401" t="s">
        <v>293</v>
      </c>
      <c r="E15" s="394">
        <v>1</v>
      </c>
      <c r="F15" s="476" t="s">
        <v>307</v>
      </c>
      <c r="G15" s="478" t="s">
        <v>295</v>
      </c>
      <c r="H15" s="372">
        <v>0.2</v>
      </c>
      <c r="I15" s="482">
        <v>0.5</v>
      </c>
      <c r="J15" s="372"/>
      <c r="K15" s="475"/>
      <c r="L15" s="372"/>
      <c r="M15" s="372"/>
      <c r="N15" s="356">
        <f t="shared" ref="N15" si="1">IF(SUM(J15,M15)&gt;100%,"NO PERMITIDO",SUM(J15,M15))</f>
        <v>0</v>
      </c>
      <c r="O15" s="474">
        <f>H15*N15/100%</f>
        <v>0</v>
      </c>
      <c r="P15" s="214" t="s">
        <v>320</v>
      </c>
      <c r="Q15" s="214" t="s">
        <v>321</v>
      </c>
      <c r="R15" s="129"/>
      <c r="S15" s="129"/>
      <c r="T15" s="129"/>
    </row>
    <row r="16" spans="1:20" ht="149.25" customHeight="1" x14ac:dyDescent="0.25">
      <c r="A16" s="129"/>
      <c r="B16" s="369"/>
      <c r="C16" s="399"/>
      <c r="D16" s="401"/>
      <c r="E16" s="370"/>
      <c r="F16" s="370"/>
      <c r="G16" s="479" t="s">
        <v>294</v>
      </c>
      <c r="H16" s="372"/>
      <c r="I16" s="482">
        <v>0.5</v>
      </c>
      <c r="J16" s="372"/>
      <c r="K16" s="475"/>
      <c r="L16" s="372"/>
      <c r="M16" s="372"/>
      <c r="N16" s="356"/>
      <c r="O16" s="474"/>
      <c r="P16" s="214" t="s">
        <v>323</v>
      </c>
      <c r="Q16" s="214" t="s">
        <v>322</v>
      </c>
      <c r="R16" s="129"/>
      <c r="S16" s="129"/>
      <c r="T16" s="129"/>
    </row>
    <row r="17" spans="1:20" ht="147" customHeight="1" thickBot="1" x14ac:dyDescent="0.3">
      <c r="A17" s="129"/>
      <c r="B17" s="369"/>
      <c r="C17" s="399"/>
      <c r="D17" s="401"/>
      <c r="E17" s="370"/>
      <c r="F17" s="370"/>
      <c r="G17" s="480" t="s">
        <v>309</v>
      </c>
      <c r="H17" s="372"/>
      <c r="I17" s="482">
        <v>0.5</v>
      </c>
      <c r="J17" s="372"/>
      <c r="K17" s="475"/>
      <c r="L17" s="372"/>
      <c r="M17" s="372"/>
      <c r="N17" s="356"/>
      <c r="O17" s="474"/>
      <c r="P17" s="214" t="s">
        <v>324</v>
      </c>
      <c r="Q17" s="214" t="s">
        <v>325</v>
      </c>
      <c r="R17" s="129"/>
      <c r="S17" s="129"/>
      <c r="T17" s="129"/>
    </row>
    <row r="18" spans="1:20" ht="147" customHeight="1" x14ac:dyDescent="0.25">
      <c r="A18" s="129"/>
      <c r="B18" s="369">
        <v>4</v>
      </c>
      <c r="C18" s="399"/>
      <c r="D18" s="392" t="s">
        <v>296</v>
      </c>
      <c r="E18" s="372">
        <v>1</v>
      </c>
      <c r="F18" s="393" t="s">
        <v>307</v>
      </c>
      <c r="G18" s="209" t="s">
        <v>297</v>
      </c>
      <c r="H18" s="372">
        <v>0.2</v>
      </c>
      <c r="I18" s="220">
        <v>0.5</v>
      </c>
      <c r="J18" s="218">
        <v>0.5</v>
      </c>
      <c r="K18" s="219"/>
      <c r="L18" s="218">
        <v>0</v>
      </c>
      <c r="M18" s="216">
        <v>0</v>
      </c>
      <c r="N18" s="356">
        <v>0.5</v>
      </c>
      <c r="O18" s="357">
        <v>0.1</v>
      </c>
      <c r="P18" s="217" t="s">
        <v>313</v>
      </c>
      <c r="Q18" s="217" t="s">
        <v>314</v>
      </c>
      <c r="R18" s="129"/>
      <c r="S18" s="129"/>
      <c r="T18" s="129"/>
    </row>
    <row r="19" spans="1:20" ht="147" customHeight="1" x14ac:dyDescent="0.25">
      <c r="A19" s="129"/>
      <c r="B19" s="369"/>
      <c r="C19" s="399"/>
      <c r="D19" s="392"/>
      <c r="E19" s="372"/>
      <c r="F19" s="393"/>
      <c r="G19" s="210" t="s">
        <v>298</v>
      </c>
      <c r="H19" s="372"/>
      <c r="I19" s="220">
        <v>1</v>
      </c>
      <c r="J19" s="218">
        <v>1</v>
      </c>
      <c r="K19" s="219"/>
      <c r="L19" s="218">
        <v>0</v>
      </c>
      <c r="M19" s="216">
        <v>0</v>
      </c>
      <c r="N19" s="356"/>
      <c r="O19" s="357"/>
      <c r="P19" s="217" t="s">
        <v>315</v>
      </c>
      <c r="Q19" s="217" t="s">
        <v>316</v>
      </c>
      <c r="R19" s="129"/>
      <c r="S19" s="129"/>
      <c r="T19" s="129"/>
    </row>
    <row r="20" spans="1:20" ht="147" customHeight="1" x14ac:dyDescent="0.25">
      <c r="A20" s="129"/>
      <c r="B20" s="369"/>
      <c r="C20" s="399"/>
      <c r="D20" s="392"/>
      <c r="E20" s="372"/>
      <c r="F20" s="393"/>
      <c r="G20" s="210" t="s">
        <v>300</v>
      </c>
      <c r="H20" s="372"/>
      <c r="I20" s="220">
        <v>0.5</v>
      </c>
      <c r="J20" s="218">
        <v>0.5</v>
      </c>
      <c r="K20" s="219"/>
      <c r="L20" s="218">
        <v>0</v>
      </c>
      <c r="M20" s="216"/>
      <c r="N20" s="356"/>
      <c r="O20" s="357"/>
      <c r="P20" s="217" t="s">
        <v>317</v>
      </c>
      <c r="Q20" s="217" t="s">
        <v>318</v>
      </c>
      <c r="R20" s="129"/>
      <c r="S20" s="129"/>
      <c r="T20" s="129"/>
    </row>
    <row r="21" spans="1:20" ht="147" customHeight="1" thickBot="1" x14ac:dyDescent="0.3">
      <c r="A21" s="129"/>
      <c r="B21" s="369"/>
      <c r="C21" s="399"/>
      <c r="D21" s="392"/>
      <c r="E21" s="372"/>
      <c r="F21" s="393"/>
      <c r="G21" s="211" t="s">
        <v>299</v>
      </c>
      <c r="H21" s="372"/>
      <c r="I21" s="220">
        <v>0.5</v>
      </c>
      <c r="J21" s="218">
        <v>0.5</v>
      </c>
      <c r="K21" s="219"/>
      <c r="L21" s="218">
        <v>0</v>
      </c>
      <c r="M21" s="216"/>
      <c r="N21" s="356"/>
      <c r="O21" s="357"/>
      <c r="P21" s="217" t="s">
        <v>319</v>
      </c>
      <c r="Q21" s="217" t="s">
        <v>318</v>
      </c>
      <c r="R21" s="129"/>
      <c r="S21" s="129"/>
      <c r="T21" s="129"/>
    </row>
    <row r="22" spans="1:20" ht="162.75" customHeight="1" x14ac:dyDescent="0.25">
      <c r="A22" s="129"/>
      <c r="B22" s="369">
        <v>5</v>
      </c>
      <c r="C22" s="399"/>
      <c r="D22" s="401" t="s">
        <v>301</v>
      </c>
      <c r="E22" s="372">
        <v>1</v>
      </c>
      <c r="F22" s="393" t="s">
        <v>307</v>
      </c>
      <c r="G22" s="207" t="s">
        <v>302</v>
      </c>
      <c r="H22" s="372">
        <v>0.2</v>
      </c>
      <c r="I22" s="221">
        <v>0.5</v>
      </c>
      <c r="J22" s="215">
        <v>0.5</v>
      </c>
      <c r="K22" s="373"/>
      <c r="L22" s="215"/>
      <c r="M22" s="391"/>
      <c r="N22" s="356">
        <f t="shared" ref="N22" si="2">IF(SUM(J22,M22)&gt;100%,"NO PERMITIDO",SUM(J22,M22))</f>
        <v>0.5</v>
      </c>
      <c r="O22" s="357">
        <f>H22*N22/100%</f>
        <v>0.1</v>
      </c>
      <c r="P22" s="205" t="s">
        <v>330</v>
      </c>
      <c r="Q22" s="205" t="s">
        <v>331</v>
      </c>
      <c r="R22" s="129"/>
      <c r="S22" s="129"/>
      <c r="T22" s="129"/>
    </row>
    <row r="23" spans="1:20" ht="129" customHeight="1" x14ac:dyDescent="0.25">
      <c r="A23" s="129"/>
      <c r="B23" s="369"/>
      <c r="C23" s="399"/>
      <c r="D23" s="401"/>
      <c r="E23" s="372"/>
      <c r="F23" s="393"/>
      <c r="G23" s="208" t="s">
        <v>303</v>
      </c>
      <c r="H23" s="372"/>
      <c r="I23" s="221">
        <v>0.5</v>
      </c>
      <c r="J23" s="215">
        <v>0.5</v>
      </c>
      <c r="K23" s="373"/>
      <c r="L23" s="215"/>
      <c r="M23" s="391"/>
      <c r="N23" s="356"/>
      <c r="O23" s="357"/>
      <c r="P23" s="205" t="s">
        <v>332</v>
      </c>
      <c r="Q23" s="205" t="s">
        <v>333</v>
      </c>
      <c r="R23" s="129"/>
      <c r="S23" s="129"/>
      <c r="T23" s="129"/>
    </row>
    <row r="24" spans="1:20" ht="131.25" customHeight="1" x14ac:dyDescent="0.25">
      <c r="A24" s="129"/>
      <c r="B24" s="369"/>
      <c r="C24" s="399"/>
      <c r="D24" s="401"/>
      <c r="E24" s="372"/>
      <c r="F24" s="393"/>
      <c r="G24" s="193" t="s">
        <v>304</v>
      </c>
      <c r="H24" s="372"/>
      <c r="I24" s="221">
        <v>0.3</v>
      </c>
      <c r="J24" s="215">
        <v>0.3</v>
      </c>
      <c r="K24" s="373"/>
      <c r="L24" s="215"/>
      <c r="M24" s="391"/>
      <c r="N24" s="356"/>
      <c r="O24" s="357"/>
      <c r="P24" s="205" t="s">
        <v>334</v>
      </c>
      <c r="Q24" s="205" t="s">
        <v>333</v>
      </c>
      <c r="R24" s="129"/>
      <c r="S24" s="129"/>
      <c r="T24" s="129"/>
    </row>
    <row r="25" spans="1:20" ht="114" customHeight="1" thickBot="1" x14ac:dyDescent="0.3">
      <c r="A25" s="129"/>
      <c r="B25" s="369"/>
      <c r="C25" s="400"/>
      <c r="D25" s="401"/>
      <c r="E25" s="372"/>
      <c r="F25" s="393"/>
      <c r="G25" s="194" t="s">
        <v>305</v>
      </c>
      <c r="H25" s="372"/>
      <c r="I25" s="221">
        <v>0.5</v>
      </c>
      <c r="J25" s="215">
        <v>0.5</v>
      </c>
      <c r="K25" s="373"/>
      <c r="L25" s="215"/>
      <c r="M25" s="391"/>
      <c r="N25" s="356"/>
      <c r="O25" s="357"/>
      <c r="P25" s="205" t="s">
        <v>335</v>
      </c>
      <c r="Q25" s="205" t="s">
        <v>336</v>
      </c>
      <c r="R25" s="129"/>
      <c r="S25" s="129"/>
      <c r="T25" s="129"/>
    </row>
    <row r="26" spans="1:20" ht="27" customHeight="1" thickBot="1" x14ac:dyDescent="0.35">
      <c r="A26" s="129"/>
      <c r="B26" s="195" t="s">
        <v>48</v>
      </c>
      <c r="C26" s="196"/>
      <c r="D26" s="196"/>
      <c r="E26" s="197"/>
      <c r="F26" s="197"/>
      <c r="G26" s="197"/>
      <c r="H26" s="198">
        <f>IF(SUM(H8:H25)&gt;100%,"supera el 100%",SUM(H8:H25))</f>
        <v>1</v>
      </c>
      <c r="I26" s="199"/>
      <c r="J26" s="199"/>
      <c r="K26" s="200"/>
      <c r="L26" s="200"/>
      <c r="M26" s="199"/>
      <c r="N26" s="200"/>
      <c r="O26" s="201">
        <f>SUM(O8:O25)</f>
        <v>0.4</v>
      </c>
      <c r="P26" s="62"/>
      <c r="Q26" s="84"/>
      <c r="R26" s="129"/>
      <c r="S26" s="129"/>
      <c r="T26" s="129"/>
    </row>
    <row r="27" spans="1:20" ht="27" customHeight="1" x14ac:dyDescent="0.25">
      <c r="A27" s="129"/>
      <c r="B27" s="366" t="s">
        <v>120</v>
      </c>
      <c r="C27" s="367"/>
      <c r="D27" s="367"/>
      <c r="E27" s="367"/>
      <c r="F27" s="367"/>
      <c r="G27" s="367"/>
      <c r="H27" s="367"/>
      <c r="I27" s="367"/>
      <c r="J27" s="367"/>
      <c r="K27" s="367"/>
      <c r="L27" s="367"/>
      <c r="M27" s="367"/>
      <c r="N27" s="368"/>
      <c r="O27" s="79">
        <v>0</v>
      </c>
      <c r="P27" s="363"/>
      <c r="Q27" s="364"/>
      <c r="R27" s="129"/>
      <c r="S27" s="129"/>
      <c r="T27" s="129"/>
    </row>
    <row r="28" spans="1:20" ht="27" customHeight="1" x14ac:dyDescent="0.25">
      <c r="A28" s="129"/>
      <c r="B28" s="80"/>
      <c r="C28" s="77"/>
      <c r="D28" s="77"/>
      <c r="E28" s="77"/>
      <c r="F28" s="77"/>
      <c r="G28" s="77"/>
      <c r="H28" s="77"/>
      <c r="I28" s="77"/>
      <c r="J28" s="77"/>
      <c r="K28" s="77"/>
      <c r="L28" s="76"/>
      <c r="M28" s="76"/>
      <c r="N28" s="76"/>
      <c r="O28" s="78">
        <f>SUM(O26:O27)</f>
        <v>0.4</v>
      </c>
      <c r="P28" s="363"/>
      <c r="Q28" s="364"/>
      <c r="R28" s="129"/>
      <c r="S28" s="129"/>
      <c r="T28" s="129"/>
    </row>
    <row r="29" spans="1:20" ht="27" customHeight="1" x14ac:dyDescent="0.25">
      <c r="A29" s="129"/>
      <c r="B29" s="81"/>
      <c r="C29" s="75"/>
      <c r="D29" s="75"/>
      <c r="E29" s="75"/>
      <c r="F29" s="76"/>
      <c r="G29" s="76"/>
      <c r="H29" s="76"/>
      <c r="I29" s="76"/>
      <c r="J29" s="76"/>
      <c r="K29" s="76"/>
      <c r="L29" s="76"/>
      <c r="M29" s="76"/>
      <c r="N29" s="76"/>
      <c r="O29" s="76"/>
      <c r="P29" s="363"/>
      <c r="Q29" s="364"/>
      <c r="R29" s="129"/>
      <c r="S29" s="129"/>
      <c r="T29" s="129"/>
    </row>
    <row r="30" spans="1:20" ht="29.25" customHeight="1" thickBot="1" x14ac:dyDescent="0.3">
      <c r="A30" s="129"/>
      <c r="B30" s="133"/>
      <c r="C30" s="134"/>
      <c r="D30" s="82"/>
      <c r="E30" s="82"/>
      <c r="F30" s="134"/>
      <c r="G30" s="134"/>
      <c r="H30" s="82"/>
      <c r="I30" s="82"/>
      <c r="J30" s="82"/>
      <c r="K30" s="82"/>
      <c r="L30" s="82"/>
      <c r="M30" s="82"/>
      <c r="N30" s="82"/>
      <c r="O30" s="135"/>
      <c r="P30" s="82"/>
      <c r="Q30" s="136"/>
      <c r="R30" s="129"/>
      <c r="S30" s="129"/>
      <c r="T30" s="129"/>
    </row>
    <row r="31" spans="1:20" ht="48.75" customHeight="1" x14ac:dyDescent="0.25">
      <c r="A31" s="129"/>
      <c r="B31" s="133"/>
      <c r="C31" s="170" t="s">
        <v>121</v>
      </c>
      <c r="D31" s="380"/>
      <c r="E31" s="380"/>
      <c r="F31" s="82"/>
      <c r="G31" s="385"/>
      <c r="H31" s="386"/>
      <c r="I31" s="387"/>
      <c r="J31" s="137"/>
      <c r="K31" s="388"/>
      <c r="L31" s="389"/>
      <c r="M31" s="389"/>
      <c r="N31" s="390"/>
      <c r="O31" s="138"/>
      <c r="P31" s="139"/>
      <c r="Q31" s="140"/>
      <c r="R31" s="129"/>
      <c r="S31" s="129"/>
      <c r="T31" s="129"/>
    </row>
    <row r="32" spans="1:20" ht="48" customHeight="1" thickBot="1" x14ac:dyDescent="0.3">
      <c r="A32" s="129"/>
      <c r="B32" s="133"/>
      <c r="C32" s="170" t="s">
        <v>122</v>
      </c>
      <c r="D32" s="381"/>
      <c r="E32" s="381"/>
      <c r="F32" s="82"/>
      <c r="G32" s="382" t="s">
        <v>283</v>
      </c>
      <c r="H32" s="383"/>
      <c r="I32" s="384"/>
      <c r="J32" s="137"/>
      <c r="K32" s="377" t="s">
        <v>123</v>
      </c>
      <c r="L32" s="378"/>
      <c r="M32" s="378"/>
      <c r="N32" s="379"/>
      <c r="O32" s="141"/>
      <c r="P32" s="142"/>
      <c r="Q32" s="143"/>
      <c r="R32" s="129"/>
      <c r="S32" s="129"/>
      <c r="T32" s="129"/>
    </row>
    <row r="33" spans="1:20" ht="27" thickBot="1" x14ac:dyDescent="0.3">
      <c r="A33" s="129"/>
      <c r="B33" s="144"/>
      <c r="C33" s="145"/>
      <c r="D33" s="83"/>
      <c r="E33" s="83"/>
      <c r="F33" s="83"/>
      <c r="G33" s="83"/>
      <c r="H33" s="83"/>
      <c r="I33" s="83"/>
      <c r="J33" s="83"/>
      <c r="K33" s="83"/>
      <c r="L33" s="83"/>
      <c r="M33" s="83"/>
      <c r="N33" s="83"/>
      <c r="O33" s="146"/>
      <c r="P33" s="83"/>
      <c r="Q33" s="147"/>
      <c r="R33" s="129"/>
      <c r="S33" s="129"/>
      <c r="T33" s="129"/>
    </row>
    <row r="34" spans="1:20" ht="26.25" x14ac:dyDescent="0.25">
      <c r="A34" s="129"/>
      <c r="B34" s="129"/>
      <c r="C34" s="129"/>
      <c r="D34" s="129"/>
      <c r="E34" s="129"/>
      <c r="F34" s="129"/>
      <c r="G34" s="129"/>
      <c r="H34" s="129"/>
      <c r="I34" s="129"/>
      <c r="J34" s="129"/>
      <c r="K34" s="129"/>
      <c r="L34" s="129"/>
      <c r="M34" s="129"/>
      <c r="N34" s="129"/>
      <c r="O34" s="129"/>
      <c r="P34" s="129"/>
      <c r="Q34" s="129"/>
      <c r="R34" s="129"/>
      <c r="S34" s="129"/>
      <c r="T34" s="129"/>
    </row>
    <row r="35" spans="1:20" ht="26.25" x14ac:dyDescent="0.25">
      <c r="A35" s="129"/>
      <c r="B35" s="129"/>
      <c r="C35" s="129"/>
      <c r="D35" s="129"/>
      <c r="E35" s="129"/>
      <c r="F35" s="129"/>
      <c r="G35" s="129"/>
      <c r="H35" s="129"/>
      <c r="I35" s="129"/>
      <c r="J35" s="129"/>
      <c r="K35" s="129"/>
      <c r="L35" s="129"/>
      <c r="M35" s="129"/>
      <c r="N35" s="129"/>
      <c r="O35" s="129"/>
      <c r="P35" s="129"/>
      <c r="Q35" s="129"/>
      <c r="R35" s="129"/>
      <c r="S35" s="129"/>
      <c r="T35" s="129"/>
    </row>
  </sheetData>
  <mergeCells count="70">
    <mergeCell ref="B18:B21"/>
    <mergeCell ref="D18:D21"/>
    <mergeCell ref="E18:E21"/>
    <mergeCell ref="F8:F11"/>
    <mergeCell ref="B15:B17"/>
    <mergeCell ref="D15:D17"/>
    <mergeCell ref="E15:E17"/>
    <mergeCell ref="E12:E14"/>
    <mergeCell ref="F12:F14"/>
    <mergeCell ref="C8:C25"/>
    <mergeCell ref="B22:B25"/>
    <mergeCell ref="D22:D25"/>
    <mergeCell ref="E22:E25"/>
    <mergeCell ref="F22:F25"/>
    <mergeCell ref="F18:F21"/>
    <mergeCell ref="M22:M25"/>
    <mergeCell ref="M15:M17"/>
    <mergeCell ref="H12:H14"/>
    <mergeCell ref="L12:L14"/>
    <mergeCell ref="H15:H17"/>
    <mergeCell ref="J15:J17"/>
    <mergeCell ref="L15:L17"/>
    <mergeCell ref="H18:H21"/>
    <mergeCell ref="M12:M14"/>
    <mergeCell ref="O12:O14"/>
    <mergeCell ref="N15:N17"/>
    <mergeCell ref="N22:N25"/>
    <mergeCell ref="O15:O17"/>
    <mergeCell ref="O22:O25"/>
    <mergeCell ref="N18:N21"/>
    <mergeCell ref="O18:O21"/>
    <mergeCell ref="K32:N32"/>
    <mergeCell ref="D31:E31"/>
    <mergeCell ref="D32:E32"/>
    <mergeCell ref="G32:I32"/>
    <mergeCell ref="G31:I31"/>
    <mergeCell ref="K31:N31"/>
    <mergeCell ref="P27:Q29"/>
    <mergeCell ref="H1:H2"/>
    <mergeCell ref="J5:M5"/>
    <mergeCell ref="G6:G7"/>
    <mergeCell ref="B27:N27"/>
    <mergeCell ref="B12:B14"/>
    <mergeCell ref="D12:D14"/>
    <mergeCell ref="B8:B11"/>
    <mergeCell ref="E8:E11"/>
    <mergeCell ref="D8:D11"/>
    <mergeCell ref="F15:F17"/>
    <mergeCell ref="H22:H25"/>
    <mergeCell ref="K22:K25"/>
    <mergeCell ref="F1:F2"/>
    <mergeCell ref="N5:Q5"/>
    <mergeCell ref="N12:N14"/>
    <mergeCell ref="B4:Q4"/>
    <mergeCell ref="B5:H5"/>
    <mergeCell ref="B6:B7"/>
    <mergeCell ref="E6:E7"/>
    <mergeCell ref="C6:C7"/>
    <mergeCell ref="D6:D7"/>
    <mergeCell ref="N6:N7"/>
    <mergeCell ref="H6:H7"/>
    <mergeCell ref="I6:M6"/>
    <mergeCell ref="N8:N11"/>
    <mergeCell ref="O8:O11"/>
    <mergeCell ref="F6:F7"/>
    <mergeCell ref="O6:O7"/>
    <mergeCell ref="P6:Q6"/>
    <mergeCell ref="H8:H11"/>
    <mergeCell ref="I8:I11"/>
    <mergeCell ref="M8:M11"/>
  </mergeCells>
  <conditionalFormatting sqref="N8 N12 N15 N22">
    <cfRule type="cellIs" dxfId="0" priority="2" operator="greaterThan">
      <formula>100</formula>
    </cfRule>
  </conditionalFormatting>
  <dataValidations count="1">
    <dataValidation allowBlank="1" showInputMessage="1" showErrorMessage="1" errorTitle="error" error="solo datos númericos" sqref="H8 H12:H18 H22:H25" xr:uid="{00000000-0002-0000-0700-000000000000}"/>
  </dataValidations>
  <printOptions horizontalCentered="1" verticalCentered="1"/>
  <pageMargins left="0.35433070866141736" right="0.31496062992125984" top="0.35433070866141736" bottom="0.39370078740157483" header="0.31496062992125984" footer="0.31496062992125984"/>
  <pageSetup scale="1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M255"/>
  <sheetViews>
    <sheetView view="pageBreakPreview" topLeftCell="A28" zoomScale="90" zoomScaleSheetLayoutView="90" workbookViewId="0">
      <selection activeCell="F16" sqref="F16"/>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87" customWidth="1"/>
    <col min="12" max="12" width="16.42578125" style="87" customWidth="1"/>
    <col min="13" max="16384" width="10.85546875" style="64"/>
  </cols>
  <sheetData>
    <row r="1" spans="1:12" ht="15.75" thickBot="1" x14ac:dyDescent="0.3">
      <c r="B1" s="87"/>
      <c r="C1" s="87"/>
      <c r="D1" s="87"/>
      <c r="E1" s="87"/>
      <c r="F1" s="87"/>
      <c r="G1" s="87"/>
      <c r="H1" s="87"/>
      <c r="I1" s="87"/>
      <c r="J1" s="87"/>
      <c r="L1"/>
    </row>
    <row r="2" spans="1:12" ht="35.1" customHeight="1" thickBot="1" x14ac:dyDescent="0.3">
      <c r="A2" s="148"/>
      <c r="B2" s="440" t="s">
        <v>181</v>
      </c>
      <c r="C2" s="441"/>
      <c r="D2" s="441"/>
      <c r="E2" s="441"/>
      <c r="F2" s="441"/>
      <c r="G2" s="441"/>
      <c r="H2" s="441"/>
      <c r="I2" s="441"/>
      <c r="J2" s="442"/>
      <c r="K2" s="148"/>
      <c r="L2"/>
    </row>
    <row r="3" spans="1:12" ht="5.0999999999999996" customHeight="1" thickBot="1" x14ac:dyDescent="0.3">
      <c r="A3" s="148"/>
      <c r="B3" s="149"/>
      <c r="C3" s="149"/>
      <c r="D3" s="150"/>
      <c r="E3" s="149"/>
      <c r="F3" s="149"/>
      <c r="G3" s="149"/>
      <c r="H3" s="149"/>
      <c r="I3" s="149"/>
      <c r="J3" s="149"/>
      <c r="K3" s="148"/>
      <c r="L3"/>
    </row>
    <row r="4" spans="1:12" ht="21.95" customHeight="1" thickBot="1" x14ac:dyDescent="0.3">
      <c r="A4" s="148"/>
      <c r="B4" s="443" t="s">
        <v>182</v>
      </c>
      <c r="C4" s="444"/>
      <c r="D4" s="444"/>
      <c r="E4" s="444"/>
      <c r="F4" s="444"/>
      <c r="G4" s="444"/>
      <c r="H4" s="444"/>
      <c r="I4" s="444"/>
      <c r="J4" s="445"/>
      <c r="K4" s="148"/>
      <c r="L4"/>
    </row>
    <row r="5" spans="1:12" s="66" customFormat="1" ht="24.75" customHeight="1" x14ac:dyDescent="0.3">
      <c r="A5" s="148"/>
      <c r="B5" s="151"/>
      <c r="C5" s="446" t="s">
        <v>183</v>
      </c>
      <c r="D5" s="446"/>
      <c r="E5" s="446"/>
      <c r="F5" s="446"/>
      <c r="G5" s="446"/>
      <c r="H5" s="446"/>
      <c r="I5" s="446"/>
      <c r="J5" s="152">
        <v>5</v>
      </c>
      <c r="K5" s="148"/>
      <c r="L5"/>
    </row>
    <row r="6" spans="1:12" s="66" customFormat="1" ht="24.75" customHeight="1" x14ac:dyDescent="0.3">
      <c r="A6" s="148"/>
      <c r="B6" s="153"/>
      <c r="C6" s="439" t="s">
        <v>184</v>
      </c>
      <c r="D6" s="439"/>
      <c r="E6" s="439"/>
      <c r="F6" s="439"/>
      <c r="G6" s="439"/>
      <c r="H6" s="439"/>
      <c r="I6" s="439"/>
      <c r="J6" s="154">
        <v>4</v>
      </c>
      <c r="K6" s="148"/>
      <c r="L6"/>
    </row>
    <row r="7" spans="1:12" s="66" customFormat="1" ht="24.75" customHeight="1" x14ac:dyDescent="0.3">
      <c r="A7" s="148"/>
      <c r="B7" s="153"/>
      <c r="C7" s="439" t="s">
        <v>62</v>
      </c>
      <c r="D7" s="439"/>
      <c r="E7" s="439"/>
      <c r="F7" s="439"/>
      <c r="G7" s="439"/>
      <c r="H7" s="439"/>
      <c r="I7" s="439"/>
      <c r="J7" s="154">
        <v>3</v>
      </c>
      <c r="K7" s="148"/>
      <c r="L7"/>
    </row>
    <row r="8" spans="1:12" s="66" customFormat="1" ht="24.75" customHeight="1" x14ac:dyDescent="0.3">
      <c r="A8" s="148"/>
      <c r="B8" s="153"/>
      <c r="C8" s="439" t="s">
        <v>65</v>
      </c>
      <c r="D8" s="439"/>
      <c r="E8" s="439"/>
      <c r="F8" s="439"/>
      <c r="G8" s="439"/>
      <c r="H8" s="439"/>
      <c r="I8" s="439"/>
      <c r="J8" s="154">
        <v>2</v>
      </c>
      <c r="K8" s="148"/>
      <c r="L8"/>
    </row>
    <row r="9" spans="1:12" s="66" customFormat="1" ht="24.75" customHeight="1" thickBot="1" x14ac:dyDescent="0.35">
      <c r="A9" s="148"/>
      <c r="B9" s="155"/>
      <c r="C9" s="429" t="s">
        <v>185</v>
      </c>
      <c r="D9" s="430"/>
      <c r="E9" s="430"/>
      <c r="F9" s="430"/>
      <c r="G9" s="430"/>
      <c r="H9" s="430"/>
      <c r="I9" s="430"/>
      <c r="J9" s="156">
        <v>1</v>
      </c>
      <c r="K9" s="148"/>
      <c r="L9"/>
    </row>
    <row r="10" spans="1:12" s="66" customFormat="1" ht="22.5" customHeight="1" thickBot="1" x14ac:dyDescent="0.35">
      <c r="A10" s="148"/>
      <c r="B10" s="157"/>
      <c r="C10" s="158"/>
      <c r="D10" s="158"/>
      <c r="E10" s="158"/>
      <c r="F10" s="158"/>
      <c r="G10" s="158"/>
      <c r="H10" s="158"/>
      <c r="I10" s="158"/>
      <c r="J10" s="159"/>
      <c r="K10" s="148"/>
      <c r="L10"/>
    </row>
    <row r="11" spans="1:12" ht="33" customHeight="1" x14ac:dyDescent="0.25">
      <c r="A11" s="148"/>
      <c r="B11" s="431" t="s">
        <v>186</v>
      </c>
      <c r="C11" s="432"/>
      <c r="D11" s="432" t="s">
        <v>187</v>
      </c>
      <c r="E11" s="432" t="s">
        <v>188</v>
      </c>
      <c r="F11" s="432"/>
      <c r="G11" s="432"/>
      <c r="H11" s="426" t="s">
        <v>189</v>
      </c>
      <c r="I11" s="437" t="s">
        <v>190</v>
      </c>
      <c r="J11" s="423" t="s">
        <v>191</v>
      </c>
      <c r="K11" s="88"/>
      <c r="L11"/>
    </row>
    <row r="12" spans="1:12" ht="27.75" customHeight="1" x14ac:dyDescent="0.25">
      <c r="A12" s="148"/>
      <c r="B12" s="433"/>
      <c r="C12" s="434"/>
      <c r="D12" s="434"/>
      <c r="E12" s="184" t="s">
        <v>192</v>
      </c>
      <c r="F12" s="184" t="s">
        <v>193</v>
      </c>
      <c r="G12" s="184" t="s">
        <v>194</v>
      </c>
      <c r="H12" s="427"/>
      <c r="I12" s="438"/>
      <c r="J12" s="424"/>
      <c r="K12" s="88"/>
      <c r="L12"/>
    </row>
    <row r="13" spans="1:12" ht="15.75" customHeight="1" x14ac:dyDescent="0.25">
      <c r="A13" s="148"/>
      <c r="B13" s="435"/>
      <c r="C13" s="436"/>
      <c r="D13" s="436"/>
      <c r="E13" s="67">
        <v>0.6</v>
      </c>
      <c r="F13" s="67">
        <v>0.2</v>
      </c>
      <c r="G13" s="67">
        <v>0.2</v>
      </c>
      <c r="H13" s="428"/>
      <c r="I13" s="438"/>
      <c r="J13" s="425"/>
      <c r="K13" s="88"/>
      <c r="L13"/>
    </row>
    <row r="14" spans="1:12" ht="47.45" customHeight="1" x14ac:dyDescent="0.25">
      <c r="A14" s="148"/>
      <c r="B14" s="414">
        <v>1</v>
      </c>
      <c r="C14" s="415" t="s">
        <v>195</v>
      </c>
      <c r="D14" s="68" t="s">
        <v>196</v>
      </c>
      <c r="E14" s="161"/>
      <c r="F14" s="161"/>
      <c r="G14" s="161"/>
      <c r="H14" s="416"/>
      <c r="I14" s="416">
        <f>SUM(E18:G18)</f>
        <v>0</v>
      </c>
      <c r="J14" s="421"/>
      <c r="K14" s="88"/>
      <c r="L14"/>
    </row>
    <row r="15" spans="1:12" ht="38.1" customHeight="1" x14ac:dyDescent="0.25">
      <c r="A15" s="148"/>
      <c r="B15" s="414"/>
      <c r="C15" s="415"/>
      <c r="D15" s="68" t="s">
        <v>197</v>
      </c>
      <c r="E15" s="161"/>
      <c r="F15" s="161"/>
      <c r="G15" s="161"/>
      <c r="H15" s="416"/>
      <c r="I15" s="416"/>
      <c r="J15" s="421"/>
      <c r="K15" s="88"/>
      <c r="L15"/>
    </row>
    <row r="16" spans="1:12" ht="41.45" customHeight="1" x14ac:dyDescent="0.25">
      <c r="A16" s="148"/>
      <c r="B16" s="414"/>
      <c r="C16" s="415"/>
      <c r="D16" s="68" t="s">
        <v>198</v>
      </c>
      <c r="E16" s="161"/>
      <c r="F16" s="161"/>
      <c r="G16" s="161"/>
      <c r="H16" s="416"/>
      <c r="I16" s="416"/>
      <c r="J16" s="421"/>
      <c r="K16" s="88"/>
      <c r="L16"/>
    </row>
    <row r="17" spans="1:12" ht="47.1" customHeight="1" x14ac:dyDescent="0.25">
      <c r="A17" s="148"/>
      <c r="B17" s="414"/>
      <c r="C17" s="415"/>
      <c r="D17" s="68" t="s">
        <v>199</v>
      </c>
      <c r="E17" s="161"/>
      <c r="F17" s="161"/>
      <c r="G17" s="161"/>
      <c r="H17" s="416"/>
      <c r="I17" s="416"/>
      <c r="J17" s="421"/>
      <c r="K17" s="88"/>
      <c r="L17"/>
    </row>
    <row r="18" spans="1:12" ht="24.75" customHeight="1" x14ac:dyDescent="0.25">
      <c r="A18" s="148"/>
      <c r="B18" s="402" t="s">
        <v>285</v>
      </c>
      <c r="C18" s="402"/>
      <c r="D18" s="402"/>
      <c r="E18" s="63">
        <f>SUM(E14:E17)/4*60%</f>
        <v>0</v>
      </c>
      <c r="F18" s="69">
        <f>SUM(F14:F17)/4*20%</f>
        <v>0</v>
      </c>
      <c r="G18" s="69">
        <f>SUM(G14:G17)/4*20%</f>
        <v>0</v>
      </c>
      <c r="H18" s="416"/>
      <c r="I18" s="416"/>
      <c r="J18" s="421"/>
      <c r="K18" s="88"/>
      <c r="L18"/>
    </row>
    <row r="19" spans="1:12" ht="24.75" customHeight="1" x14ac:dyDescent="0.25">
      <c r="A19" s="148"/>
      <c r="B19" s="414">
        <v>2</v>
      </c>
      <c r="C19" s="415" t="s">
        <v>201</v>
      </c>
      <c r="D19" s="68" t="s">
        <v>202</v>
      </c>
      <c r="E19" s="185"/>
      <c r="F19" s="185"/>
      <c r="G19" s="185"/>
      <c r="H19" s="416"/>
      <c r="I19" s="416">
        <f>SUM(E24:G24)</f>
        <v>0</v>
      </c>
      <c r="J19" s="417"/>
      <c r="K19" s="88"/>
      <c r="L19"/>
    </row>
    <row r="20" spans="1:12" ht="36" customHeight="1" x14ac:dyDescent="0.25">
      <c r="A20" s="148"/>
      <c r="B20" s="414"/>
      <c r="C20" s="415"/>
      <c r="D20" s="68" t="s">
        <v>203</v>
      </c>
      <c r="E20" s="185"/>
      <c r="F20" s="185"/>
      <c r="G20" s="185"/>
      <c r="H20" s="416"/>
      <c r="I20" s="416"/>
      <c r="J20" s="417"/>
      <c r="K20" s="88"/>
      <c r="L20"/>
    </row>
    <row r="21" spans="1:12" ht="33.6" customHeight="1" x14ac:dyDescent="0.25">
      <c r="A21" s="148"/>
      <c r="B21" s="414"/>
      <c r="C21" s="415"/>
      <c r="D21" s="68" t="s">
        <v>204</v>
      </c>
      <c r="E21" s="185"/>
      <c r="F21" s="185"/>
      <c r="G21" s="185"/>
      <c r="H21" s="416"/>
      <c r="I21" s="416"/>
      <c r="J21" s="417"/>
      <c r="K21" s="88"/>
      <c r="L21"/>
    </row>
    <row r="22" spans="1:12" ht="35.25" customHeight="1" x14ac:dyDescent="0.25">
      <c r="A22" s="148"/>
      <c r="B22" s="414"/>
      <c r="C22" s="415"/>
      <c r="D22" s="68" t="s">
        <v>205</v>
      </c>
      <c r="E22" s="185"/>
      <c r="F22" s="185"/>
      <c r="G22" s="185"/>
      <c r="H22" s="416"/>
      <c r="I22" s="416"/>
      <c r="J22" s="417"/>
      <c r="K22" s="88"/>
      <c r="L22"/>
    </row>
    <row r="23" spans="1:12" ht="21" customHeight="1" x14ac:dyDescent="0.25">
      <c r="A23" s="148"/>
      <c r="B23" s="414"/>
      <c r="C23" s="415"/>
      <c r="D23" s="68" t="s">
        <v>206</v>
      </c>
      <c r="E23" s="185"/>
      <c r="F23" s="185"/>
      <c r="G23" s="185"/>
      <c r="H23" s="416"/>
      <c r="I23" s="416"/>
      <c r="J23" s="417"/>
      <c r="K23" s="88"/>
      <c r="L23"/>
    </row>
    <row r="24" spans="1:12" ht="24.75" customHeight="1" x14ac:dyDescent="0.25">
      <c r="A24" s="148"/>
      <c r="B24" s="402" t="s">
        <v>200</v>
      </c>
      <c r="C24" s="402"/>
      <c r="D24" s="402"/>
      <c r="E24" s="69">
        <f>SUM(E19:E23)/5*60%</f>
        <v>0</v>
      </c>
      <c r="F24" s="69">
        <f>SUM(F19:F23)/5*20%</f>
        <v>0</v>
      </c>
      <c r="G24" s="69">
        <f>SUM(G19:G23)/5*20%</f>
        <v>0</v>
      </c>
      <c r="H24" s="416"/>
      <c r="I24" s="416"/>
      <c r="J24" s="417"/>
      <c r="K24" s="88"/>
      <c r="L24"/>
    </row>
    <row r="25" spans="1:12" ht="24.75" customHeight="1" x14ac:dyDescent="0.25">
      <c r="A25" s="148"/>
      <c r="B25" s="414">
        <v>3</v>
      </c>
      <c r="C25" s="415" t="s">
        <v>207</v>
      </c>
      <c r="D25" s="68" t="s">
        <v>208</v>
      </c>
      <c r="E25" s="185"/>
      <c r="F25" s="185"/>
      <c r="G25" s="185"/>
      <c r="H25" s="419"/>
      <c r="I25" s="416">
        <f>SUM(E30:G30)</f>
        <v>0</v>
      </c>
      <c r="J25" s="417"/>
      <c r="K25" s="88"/>
      <c r="L25"/>
    </row>
    <row r="26" spans="1:12" ht="33.75" customHeight="1" x14ac:dyDescent="0.25">
      <c r="A26" s="148"/>
      <c r="B26" s="414"/>
      <c r="C26" s="415"/>
      <c r="D26" s="68" t="s">
        <v>209</v>
      </c>
      <c r="E26" s="185"/>
      <c r="F26" s="185"/>
      <c r="G26" s="185"/>
      <c r="H26" s="419"/>
      <c r="I26" s="416"/>
      <c r="J26" s="417"/>
      <c r="K26" s="88"/>
      <c r="L26"/>
    </row>
    <row r="27" spans="1:12" x14ac:dyDescent="0.25">
      <c r="A27" s="148"/>
      <c r="B27" s="414"/>
      <c r="C27" s="415"/>
      <c r="D27" s="68" t="s">
        <v>210</v>
      </c>
      <c r="E27" s="185"/>
      <c r="F27" s="185"/>
      <c r="G27" s="185"/>
      <c r="H27" s="419"/>
      <c r="I27" s="416"/>
      <c r="J27" s="417"/>
      <c r="K27" s="88"/>
      <c r="L27"/>
    </row>
    <row r="28" spans="1:12" ht="27.75" customHeight="1" x14ac:dyDescent="0.25">
      <c r="A28" s="148"/>
      <c r="B28" s="414"/>
      <c r="C28" s="415"/>
      <c r="D28" s="68" t="s">
        <v>211</v>
      </c>
      <c r="E28" s="185"/>
      <c r="F28" s="185"/>
      <c r="G28" s="185"/>
      <c r="H28" s="419"/>
      <c r="I28" s="416"/>
      <c r="J28" s="417"/>
      <c r="K28" s="88"/>
      <c r="L28"/>
    </row>
    <row r="29" spans="1:12" ht="36" customHeight="1" x14ac:dyDescent="0.25">
      <c r="A29" s="148"/>
      <c r="B29" s="414"/>
      <c r="C29" s="415"/>
      <c r="D29" s="68" t="s">
        <v>212</v>
      </c>
      <c r="E29" s="185"/>
      <c r="F29" s="185"/>
      <c r="G29" s="185"/>
      <c r="H29" s="419"/>
      <c r="I29" s="416"/>
      <c r="J29" s="417"/>
      <c r="K29" s="88"/>
      <c r="L29"/>
    </row>
    <row r="30" spans="1:12" ht="24.75" customHeight="1" x14ac:dyDescent="0.25">
      <c r="A30" s="148"/>
      <c r="B30" s="402" t="s">
        <v>200</v>
      </c>
      <c r="C30" s="402"/>
      <c r="D30" s="402"/>
      <c r="E30" s="69">
        <f>SUM(E25:E29)/5*60%</f>
        <v>0</v>
      </c>
      <c r="F30" s="69">
        <f>SUM(F25:F29)/5*20%</f>
        <v>0</v>
      </c>
      <c r="G30" s="69">
        <f>SUM(G25:G29)/5*20%</f>
        <v>0</v>
      </c>
      <c r="H30" s="419"/>
      <c r="I30" s="416"/>
      <c r="J30" s="417"/>
      <c r="K30" s="88"/>
      <c r="L30"/>
    </row>
    <row r="31" spans="1:12" ht="34.5" customHeight="1" x14ac:dyDescent="0.25">
      <c r="A31" s="148"/>
      <c r="B31" s="414">
        <v>4</v>
      </c>
      <c r="C31" s="415" t="s">
        <v>213</v>
      </c>
      <c r="D31" s="70" t="s">
        <v>214</v>
      </c>
      <c r="E31" s="186"/>
      <c r="F31" s="186"/>
      <c r="G31" s="186"/>
      <c r="H31" s="408"/>
      <c r="I31" s="411">
        <f>SUM(E35:G35)</f>
        <v>0</v>
      </c>
      <c r="J31" s="422"/>
      <c r="K31" s="88"/>
      <c r="L31"/>
    </row>
    <row r="32" spans="1:12" ht="24.75" customHeight="1" x14ac:dyDescent="0.25">
      <c r="A32" s="148"/>
      <c r="B32" s="414"/>
      <c r="C32" s="415"/>
      <c r="D32" s="70" t="s">
        <v>215</v>
      </c>
      <c r="E32" s="186"/>
      <c r="F32" s="186"/>
      <c r="G32" s="186"/>
      <c r="H32" s="409"/>
      <c r="I32" s="412"/>
      <c r="J32" s="422"/>
      <c r="K32" s="88"/>
      <c r="L32"/>
    </row>
    <row r="33" spans="1:12" ht="24.75" customHeight="1" x14ac:dyDescent="0.25">
      <c r="A33" s="148"/>
      <c r="B33" s="414"/>
      <c r="C33" s="415"/>
      <c r="D33" s="70" t="s">
        <v>216</v>
      </c>
      <c r="E33" s="186"/>
      <c r="F33" s="186"/>
      <c r="G33" s="186"/>
      <c r="H33" s="409"/>
      <c r="I33" s="412"/>
      <c r="J33" s="422"/>
      <c r="K33" s="88"/>
      <c r="L33"/>
    </row>
    <row r="34" spans="1:12" ht="36.75" customHeight="1" x14ac:dyDescent="0.25">
      <c r="A34" s="148"/>
      <c r="B34" s="414"/>
      <c r="C34" s="415"/>
      <c r="D34" s="70" t="s">
        <v>217</v>
      </c>
      <c r="E34" s="186"/>
      <c r="F34" s="186"/>
      <c r="G34" s="186"/>
      <c r="H34" s="409"/>
      <c r="I34" s="412"/>
      <c r="J34" s="422"/>
      <c r="K34" s="88"/>
      <c r="L34"/>
    </row>
    <row r="35" spans="1:12" ht="24.75" customHeight="1" x14ac:dyDescent="0.25">
      <c r="A35" s="148"/>
      <c r="B35" s="402" t="s">
        <v>200</v>
      </c>
      <c r="C35" s="402"/>
      <c r="D35" s="402"/>
      <c r="E35" s="69">
        <f>SUM(E31:E34)/4*60%</f>
        <v>0</v>
      </c>
      <c r="F35" s="69">
        <f>SUM(F31:F34)/4*20%</f>
        <v>0</v>
      </c>
      <c r="G35" s="69">
        <f>SUM(G31:G34)/4*20%</f>
        <v>0</v>
      </c>
      <c r="H35" s="410"/>
      <c r="I35" s="413"/>
      <c r="J35" s="422"/>
      <c r="K35" s="88"/>
      <c r="L35"/>
    </row>
    <row r="36" spans="1:12" ht="25.5" customHeight="1" x14ac:dyDescent="0.25">
      <c r="A36" s="148"/>
      <c r="B36" s="414">
        <v>5</v>
      </c>
      <c r="C36" s="415" t="s">
        <v>218</v>
      </c>
      <c r="D36" s="71" t="s">
        <v>219</v>
      </c>
      <c r="E36" s="161"/>
      <c r="F36" s="161"/>
      <c r="G36" s="161"/>
      <c r="H36" s="416"/>
      <c r="I36" s="416">
        <f>SUM(E41:G41)</f>
        <v>0</v>
      </c>
      <c r="J36" s="421"/>
      <c r="K36" s="88"/>
      <c r="L36"/>
    </row>
    <row r="37" spans="1:12" ht="27" customHeight="1" x14ac:dyDescent="0.25">
      <c r="A37" s="148"/>
      <c r="B37" s="414"/>
      <c r="C37" s="415"/>
      <c r="D37" s="71" t="s">
        <v>220</v>
      </c>
      <c r="E37" s="161"/>
      <c r="F37" s="161"/>
      <c r="G37" s="161"/>
      <c r="H37" s="416"/>
      <c r="I37" s="416"/>
      <c r="J37" s="421"/>
      <c r="K37" s="88"/>
      <c r="L37"/>
    </row>
    <row r="38" spans="1:12" ht="35.1" customHeight="1" x14ac:dyDescent="0.25">
      <c r="A38" s="148"/>
      <c r="B38" s="414"/>
      <c r="C38" s="415"/>
      <c r="D38" s="71" t="s">
        <v>221</v>
      </c>
      <c r="E38" s="161"/>
      <c r="F38" s="161"/>
      <c r="G38" s="161"/>
      <c r="H38" s="416"/>
      <c r="I38" s="416"/>
      <c r="J38" s="421"/>
      <c r="K38" s="88"/>
      <c r="L38"/>
    </row>
    <row r="39" spans="1:12" ht="24" customHeight="1" x14ac:dyDescent="0.25">
      <c r="A39" s="148"/>
      <c r="B39" s="414"/>
      <c r="C39" s="415"/>
      <c r="D39" s="71" t="s">
        <v>222</v>
      </c>
      <c r="E39" s="161"/>
      <c r="F39" s="161"/>
      <c r="G39" s="161"/>
      <c r="H39" s="416"/>
      <c r="I39" s="416"/>
      <c r="J39" s="421"/>
      <c r="K39" s="88"/>
      <c r="L39"/>
    </row>
    <row r="40" spans="1:12" ht="26.25" customHeight="1" x14ac:dyDescent="0.25">
      <c r="A40" s="148"/>
      <c r="B40" s="414"/>
      <c r="C40" s="415"/>
      <c r="D40" s="71" t="s">
        <v>223</v>
      </c>
      <c r="E40" s="161"/>
      <c r="F40" s="161"/>
      <c r="G40" s="161"/>
      <c r="H40" s="416"/>
      <c r="I40" s="416"/>
      <c r="J40" s="421"/>
      <c r="K40" s="88"/>
      <c r="L40"/>
    </row>
    <row r="41" spans="1:12" ht="24.75" customHeight="1" x14ac:dyDescent="0.25">
      <c r="A41" s="148"/>
      <c r="B41" s="402" t="s">
        <v>200</v>
      </c>
      <c r="C41" s="402"/>
      <c r="D41" s="402"/>
      <c r="E41" s="69">
        <f>SUM(E36:E40)/5*60%</f>
        <v>0</v>
      </c>
      <c r="F41" s="69">
        <f>SUM(F36:F40)/5*20%</f>
        <v>0</v>
      </c>
      <c r="G41" s="69">
        <f>SUM(G36:G40)/5*20%</f>
        <v>0</v>
      </c>
      <c r="H41" s="416"/>
      <c r="I41" s="416"/>
      <c r="J41" s="421"/>
      <c r="K41" s="88"/>
      <c r="L41"/>
    </row>
    <row r="42" spans="1:12" ht="24.75" customHeight="1" x14ac:dyDescent="0.25">
      <c r="A42" s="148"/>
      <c r="B42" s="414">
        <v>6</v>
      </c>
      <c r="C42" s="415" t="s">
        <v>224</v>
      </c>
      <c r="D42" s="68" t="s">
        <v>225</v>
      </c>
      <c r="E42" s="185"/>
      <c r="F42" s="185"/>
      <c r="G42" s="185"/>
      <c r="H42" s="416"/>
      <c r="I42" s="416">
        <f>SUM(E48:G48)</f>
        <v>0</v>
      </c>
      <c r="J42" s="417"/>
      <c r="K42" s="88"/>
      <c r="L42"/>
    </row>
    <row r="43" spans="1:12" ht="36" customHeight="1" x14ac:dyDescent="0.25">
      <c r="A43" s="148"/>
      <c r="B43" s="414"/>
      <c r="C43" s="415"/>
      <c r="D43" s="68" t="s">
        <v>226</v>
      </c>
      <c r="E43" s="185"/>
      <c r="F43" s="185"/>
      <c r="G43" s="185"/>
      <c r="H43" s="416"/>
      <c r="I43" s="416"/>
      <c r="J43" s="417"/>
      <c r="K43" s="88"/>
      <c r="L43"/>
    </row>
    <row r="44" spans="1:12" ht="24.75" customHeight="1" x14ac:dyDescent="0.25">
      <c r="A44" s="148"/>
      <c r="B44" s="414"/>
      <c r="C44" s="415"/>
      <c r="D44" s="68" t="s">
        <v>227</v>
      </c>
      <c r="E44" s="185"/>
      <c r="F44" s="185"/>
      <c r="G44" s="185"/>
      <c r="H44" s="416"/>
      <c r="I44" s="416"/>
      <c r="J44" s="417"/>
      <c r="K44" s="88"/>
      <c r="L44"/>
    </row>
    <row r="45" spans="1:12" ht="15.75" customHeight="1" x14ac:dyDescent="0.25">
      <c r="A45" s="148"/>
      <c r="B45" s="414"/>
      <c r="C45" s="415"/>
      <c r="D45" s="68" t="s">
        <v>228</v>
      </c>
      <c r="E45" s="185"/>
      <c r="F45" s="185"/>
      <c r="G45" s="185"/>
      <c r="H45" s="416"/>
      <c r="I45" s="416"/>
      <c r="J45" s="417"/>
      <c r="K45" s="88"/>
      <c r="L45"/>
    </row>
    <row r="46" spans="1:12" ht="12.75" customHeight="1" x14ac:dyDescent="0.25">
      <c r="A46" s="148"/>
      <c r="B46" s="414"/>
      <c r="C46" s="415"/>
      <c r="D46" s="68" t="s">
        <v>229</v>
      </c>
      <c r="E46" s="185"/>
      <c r="F46" s="185"/>
      <c r="G46" s="185"/>
      <c r="H46" s="416"/>
      <c r="I46" s="416"/>
      <c r="J46" s="417"/>
      <c r="K46" s="88"/>
      <c r="L46"/>
    </row>
    <row r="47" spans="1:12" ht="15" customHeight="1" x14ac:dyDescent="0.25">
      <c r="A47" s="148"/>
      <c r="B47" s="414"/>
      <c r="C47" s="415"/>
      <c r="D47" s="68" t="s">
        <v>230</v>
      </c>
      <c r="E47" s="185"/>
      <c r="F47" s="185"/>
      <c r="G47" s="185"/>
      <c r="H47" s="416"/>
      <c r="I47" s="416"/>
      <c r="J47" s="417"/>
      <c r="K47" s="88"/>
      <c r="L47"/>
    </row>
    <row r="48" spans="1:12" ht="24.75" customHeight="1" x14ac:dyDescent="0.25">
      <c r="A48" s="148"/>
      <c r="B48" s="402" t="s">
        <v>200</v>
      </c>
      <c r="C48" s="402"/>
      <c r="D48" s="402"/>
      <c r="E48" s="69">
        <f>SUM(E42:E47)/6*60%</f>
        <v>0</v>
      </c>
      <c r="F48" s="69">
        <f>SUM(F42:F47)/6*20%</f>
        <v>0</v>
      </c>
      <c r="G48" s="69">
        <f>SUM(G42:G47)/6*20%</f>
        <v>0</v>
      </c>
      <c r="H48" s="416"/>
      <c r="I48" s="416"/>
      <c r="J48" s="417"/>
      <c r="K48" s="88"/>
      <c r="L48"/>
    </row>
    <row r="49" spans="1:12" ht="24.75" customHeight="1" x14ac:dyDescent="0.25">
      <c r="A49" s="148"/>
      <c r="B49" s="414">
        <v>7</v>
      </c>
      <c r="C49" s="415" t="s">
        <v>231</v>
      </c>
      <c r="D49" s="68" t="s">
        <v>232</v>
      </c>
      <c r="E49" s="185"/>
      <c r="F49" s="185"/>
      <c r="G49" s="185"/>
      <c r="H49" s="419"/>
      <c r="I49" s="411">
        <f>SUM(E53:G53)</f>
        <v>0</v>
      </c>
      <c r="J49" s="417"/>
      <c r="K49" s="88"/>
      <c r="L49"/>
    </row>
    <row r="50" spans="1:12" ht="47.25" customHeight="1" x14ac:dyDescent="0.25">
      <c r="A50" s="148"/>
      <c r="B50" s="414"/>
      <c r="C50" s="415"/>
      <c r="D50" s="68" t="s">
        <v>233</v>
      </c>
      <c r="E50" s="185"/>
      <c r="F50" s="185"/>
      <c r="G50" s="185"/>
      <c r="H50" s="419"/>
      <c r="I50" s="412"/>
      <c r="J50" s="417"/>
      <c r="K50" s="88"/>
      <c r="L50"/>
    </row>
    <row r="51" spans="1:12" ht="14.25" customHeight="1" x14ac:dyDescent="0.25">
      <c r="A51" s="148"/>
      <c r="B51" s="414"/>
      <c r="C51" s="415"/>
      <c r="D51" s="68" t="s">
        <v>234</v>
      </c>
      <c r="E51" s="185"/>
      <c r="F51" s="185"/>
      <c r="G51" s="185"/>
      <c r="H51" s="419"/>
      <c r="I51" s="412"/>
      <c r="J51" s="417"/>
      <c r="K51" s="88"/>
      <c r="L51"/>
    </row>
    <row r="52" spans="1:12" ht="27" customHeight="1" x14ac:dyDescent="0.25">
      <c r="A52" s="148"/>
      <c r="B52" s="414"/>
      <c r="C52" s="415"/>
      <c r="D52" s="68" t="s">
        <v>235</v>
      </c>
      <c r="E52" s="185"/>
      <c r="F52" s="185"/>
      <c r="G52" s="185"/>
      <c r="H52" s="419"/>
      <c r="I52" s="412"/>
      <c r="J52" s="417"/>
      <c r="K52" s="88"/>
      <c r="L52"/>
    </row>
    <row r="53" spans="1:12" ht="24.75" customHeight="1" x14ac:dyDescent="0.25">
      <c r="A53" s="148"/>
      <c r="B53" s="402" t="s">
        <v>200</v>
      </c>
      <c r="C53" s="402"/>
      <c r="D53" s="402"/>
      <c r="E53" s="69">
        <f>SUM(E49:E52)/4*60%</f>
        <v>0</v>
      </c>
      <c r="F53" s="69">
        <f>SUM(F49:F52)/4*20%</f>
        <v>0</v>
      </c>
      <c r="G53" s="69">
        <f>SUM(G49:G52)/4*20%</f>
        <v>0</v>
      </c>
      <c r="H53" s="419"/>
      <c r="I53" s="413"/>
      <c r="J53" s="417"/>
      <c r="K53" s="88"/>
      <c r="L53"/>
    </row>
    <row r="54" spans="1:12" ht="34.5" customHeight="1" x14ac:dyDescent="0.25">
      <c r="A54" s="148"/>
      <c r="B54" s="414">
        <v>8</v>
      </c>
      <c r="C54" s="415" t="s">
        <v>236</v>
      </c>
      <c r="D54" s="70" t="s">
        <v>237</v>
      </c>
      <c r="E54" s="186"/>
      <c r="F54" s="186"/>
      <c r="G54" s="186"/>
      <c r="H54" s="420"/>
      <c r="I54" s="416">
        <f>SUM(E61:G61)</f>
        <v>0</v>
      </c>
      <c r="J54" s="418"/>
      <c r="K54" s="88"/>
      <c r="L54"/>
    </row>
    <row r="55" spans="1:12" ht="24.75" customHeight="1" x14ac:dyDescent="0.25">
      <c r="A55" s="148"/>
      <c r="B55" s="414"/>
      <c r="C55" s="415"/>
      <c r="D55" s="70" t="s">
        <v>238</v>
      </c>
      <c r="E55" s="186"/>
      <c r="F55" s="186"/>
      <c r="G55" s="186"/>
      <c r="H55" s="420"/>
      <c r="I55" s="416"/>
      <c r="J55" s="418"/>
      <c r="K55" s="88"/>
      <c r="L55"/>
    </row>
    <row r="56" spans="1:12" ht="24.75" customHeight="1" x14ac:dyDescent="0.25">
      <c r="A56" s="148"/>
      <c r="B56" s="414"/>
      <c r="C56" s="415"/>
      <c r="D56" s="70" t="s">
        <v>239</v>
      </c>
      <c r="E56" s="186"/>
      <c r="F56" s="186"/>
      <c r="G56" s="186"/>
      <c r="H56" s="420"/>
      <c r="I56" s="416"/>
      <c r="J56" s="418"/>
      <c r="K56" s="88"/>
      <c r="L56"/>
    </row>
    <row r="57" spans="1:12" ht="36.75" customHeight="1" x14ac:dyDescent="0.25">
      <c r="A57" s="148"/>
      <c r="B57" s="414"/>
      <c r="C57" s="415"/>
      <c r="D57" s="70" t="s">
        <v>240</v>
      </c>
      <c r="E57" s="186"/>
      <c r="F57" s="186"/>
      <c r="G57" s="186"/>
      <c r="H57" s="420"/>
      <c r="I57" s="416"/>
      <c r="J57" s="418"/>
      <c r="K57" s="88"/>
      <c r="L57"/>
    </row>
    <row r="58" spans="1:12" ht="44.25" customHeight="1" x14ac:dyDescent="0.25">
      <c r="A58" s="148"/>
      <c r="B58" s="414"/>
      <c r="C58" s="415"/>
      <c r="D58" s="70" t="s">
        <v>241</v>
      </c>
      <c r="E58" s="186"/>
      <c r="F58" s="186"/>
      <c r="G58" s="186"/>
      <c r="H58" s="420"/>
      <c r="I58" s="416"/>
      <c r="J58" s="418"/>
      <c r="K58" s="88"/>
      <c r="L58"/>
    </row>
    <row r="59" spans="1:12" ht="44.25" customHeight="1" x14ac:dyDescent="0.25">
      <c r="A59" s="148"/>
      <c r="B59" s="414"/>
      <c r="C59" s="415"/>
      <c r="D59" s="70" t="s">
        <v>242</v>
      </c>
      <c r="E59" s="186"/>
      <c r="F59" s="186"/>
      <c r="G59" s="186"/>
      <c r="H59" s="420"/>
      <c r="I59" s="416"/>
      <c r="J59" s="418"/>
      <c r="K59" s="88"/>
      <c r="L59"/>
    </row>
    <row r="60" spans="1:12" ht="26.25" customHeight="1" x14ac:dyDescent="0.25">
      <c r="A60" s="148"/>
      <c r="B60" s="414"/>
      <c r="C60" s="415"/>
      <c r="D60" s="70" t="s">
        <v>243</v>
      </c>
      <c r="E60" s="186"/>
      <c r="F60" s="186"/>
      <c r="G60" s="186"/>
      <c r="H60" s="420"/>
      <c r="I60" s="416"/>
      <c r="J60" s="418"/>
      <c r="K60" s="88"/>
      <c r="L60"/>
    </row>
    <row r="61" spans="1:12" ht="24.75" customHeight="1" x14ac:dyDescent="0.25">
      <c r="A61" s="148"/>
      <c r="B61" s="402" t="s">
        <v>200</v>
      </c>
      <c r="C61" s="402"/>
      <c r="D61" s="402"/>
      <c r="E61" s="69">
        <f>SUM(E54:E60)/7*60%</f>
        <v>0</v>
      </c>
      <c r="F61" s="69">
        <f>SUM(F54:F60)/7*20%</f>
        <v>0</v>
      </c>
      <c r="G61" s="69">
        <f>SUM(G54:G60)/7*20%</f>
        <v>0</v>
      </c>
      <c r="H61" s="420"/>
      <c r="I61" s="416"/>
      <c r="J61" s="418"/>
      <c r="K61" s="88"/>
      <c r="L61"/>
    </row>
    <row r="62" spans="1:12" ht="24.75" customHeight="1" x14ac:dyDescent="0.25">
      <c r="A62" s="148"/>
      <c r="B62" s="414">
        <v>9</v>
      </c>
      <c r="C62" s="415" t="s">
        <v>244</v>
      </c>
      <c r="D62" s="70" t="s">
        <v>245</v>
      </c>
      <c r="E62" s="186"/>
      <c r="F62" s="186"/>
      <c r="G62" s="186"/>
      <c r="H62" s="420"/>
      <c r="I62" s="411">
        <f>SUM(E66:G66)</f>
        <v>0</v>
      </c>
      <c r="J62" s="417"/>
      <c r="K62" s="88"/>
      <c r="L62"/>
    </row>
    <row r="63" spans="1:12" ht="24.75" customHeight="1" x14ac:dyDescent="0.25">
      <c r="A63" s="148"/>
      <c r="B63" s="414"/>
      <c r="C63" s="415"/>
      <c r="D63" s="70" t="s">
        <v>246</v>
      </c>
      <c r="E63" s="186"/>
      <c r="F63" s="186"/>
      <c r="G63" s="186"/>
      <c r="H63" s="420"/>
      <c r="I63" s="412"/>
      <c r="J63" s="417"/>
      <c r="K63" s="88"/>
      <c r="L63"/>
    </row>
    <row r="64" spans="1:12" ht="24.75" customHeight="1" x14ac:dyDescent="0.25">
      <c r="A64" s="148"/>
      <c r="B64" s="414"/>
      <c r="C64" s="415"/>
      <c r="D64" s="70" t="s">
        <v>247</v>
      </c>
      <c r="E64" s="186"/>
      <c r="F64" s="186"/>
      <c r="G64" s="186"/>
      <c r="H64" s="420"/>
      <c r="I64" s="412"/>
      <c r="J64" s="417"/>
      <c r="K64" s="88"/>
      <c r="L64"/>
    </row>
    <row r="65" spans="1:13" ht="34.5" customHeight="1" x14ac:dyDescent="0.25">
      <c r="A65" s="148"/>
      <c r="B65" s="414"/>
      <c r="C65" s="415"/>
      <c r="D65" s="68" t="s">
        <v>248</v>
      </c>
      <c r="E65" s="186"/>
      <c r="F65" s="186"/>
      <c r="G65" s="186"/>
      <c r="H65" s="420"/>
      <c r="I65" s="412"/>
      <c r="J65" s="417"/>
      <c r="K65" s="88"/>
      <c r="L65"/>
    </row>
    <row r="66" spans="1:13" ht="24.75" customHeight="1" x14ac:dyDescent="0.25">
      <c r="A66" s="148"/>
      <c r="B66" s="402" t="s">
        <v>200</v>
      </c>
      <c r="C66" s="402"/>
      <c r="D66" s="402"/>
      <c r="E66" s="69">
        <f>SUM(E62:E65)/4*60%</f>
        <v>0</v>
      </c>
      <c r="F66" s="69">
        <f>SUM(F62:F65)/4*20%</f>
        <v>0</v>
      </c>
      <c r="G66" s="69">
        <f>SUM(G62:G65)/4*20%</f>
        <v>0</v>
      </c>
      <c r="H66" s="420"/>
      <c r="I66" s="413"/>
      <c r="J66" s="417"/>
      <c r="K66" s="88"/>
      <c r="L66"/>
    </row>
    <row r="67" spans="1:13" x14ac:dyDescent="0.25">
      <c r="A67" s="148"/>
      <c r="B67" s="402" t="s">
        <v>284</v>
      </c>
      <c r="C67" s="402"/>
      <c r="D67" s="402"/>
      <c r="E67" s="191">
        <f>AVERAGE(E66,E61,E53,E48,E41,E35,E30,E24,E18)</f>
        <v>0</v>
      </c>
      <c r="F67" s="191">
        <f>AVERAGE(F66,F61,F53,F48,F41,F35,F30,F24,F18)</f>
        <v>0</v>
      </c>
      <c r="G67" s="191">
        <f>AVERAGE(G66,G61,G53,G48,G41,G35,G30,G24,G18)</f>
        <v>0</v>
      </c>
      <c r="H67" s="88"/>
      <c r="I67" s="88"/>
      <c r="J67" s="88"/>
      <c r="K67" s="88"/>
      <c r="L67"/>
    </row>
    <row r="68" spans="1:13" ht="15.75" thickBot="1" x14ac:dyDescent="0.3">
      <c r="A68" s="148"/>
      <c r="B68" s="88"/>
      <c r="C68" s="88"/>
      <c r="D68" s="89"/>
      <c r="E68" s="190"/>
      <c r="F68" s="190"/>
      <c r="G68" s="190"/>
      <c r="H68" s="88"/>
      <c r="I68" s="88"/>
      <c r="J68" s="88"/>
      <c r="K68" s="88"/>
      <c r="L68"/>
    </row>
    <row r="69" spans="1:13" ht="18.75" customHeight="1" thickBot="1" x14ac:dyDescent="0.3">
      <c r="A69" s="148"/>
      <c r="B69" s="90"/>
      <c r="C69" s="90"/>
      <c r="D69" s="90"/>
      <c r="E69" s="405" t="s">
        <v>249</v>
      </c>
      <c r="F69" s="406"/>
      <c r="G69" s="407"/>
      <c r="H69" s="72"/>
      <c r="I69" s="73">
        <f>AVERAGE(I14:I66)</f>
        <v>0</v>
      </c>
      <c r="J69" s="74">
        <f>I69/5*100%</f>
        <v>0</v>
      </c>
      <c r="K69" s="88"/>
      <c r="L69"/>
    </row>
    <row r="70" spans="1:13" ht="36" customHeight="1" x14ac:dyDescent="0.25">
      <c r="A70" s="148"/>
      <c r="B70" s="148"/>
      <c r="C70" s="148"/>
      <c r="D70" s="160"/>
      <c r="E70" s="148"/>
      <c r="F70" s="148"/>
      <c r="G70" s="148"/>
      <c r="H70" s="148"/>
      <c r="I70" s="148"/>
      <c r="J70" s="148"/>
      <c r="K70" s="88"/>
      <c r="L70"/>
      <c r="M70"/>
    </row>
    <row r="71" spans="1:13" ht="30" customHeight="1" x14ac:dyDescent="0.25">
      <c r="A71" s="148"/>
      <c r="B71" s="148"/>
      <c r="C71" s="187" t="s">
        <v>121</v>
      </c>
      <c r="D71" s="187"/>
      <c r="E71" s="148"/>
      <c r="F71" s="148"/>
      <c r="G71" s="148"/>
      <c r="H71" s="403"/>
      <c r="I71" s="403"/>
      <c r="J71" s="91"/>
      <c r="K71" s="88"/>
      <c r="L71"/>
      <c r="M71"/>
    </row>
    <row r="72" spans="1:13" ht="30" customHeight="1" x14ac:dyDescent="0.25">
      <c r="A72" s="148"/>
      <c r="B72" s="148"/>
      <c r="C72" s="187" t="s">
        <v>122</v>
      </c>
      <c r="D72" s="187"/>
      <c r="E72" s="148"/>
      <c r="F72" s="148"/>
      <c r="G72" s="148"/>
      <c r="H72" s="404" t="s">
        <v>123</v>
      </c>
      <c r="I72" s="404"/>
      <c r="J72" s="187" t="s">
        <v>250</v>
      </c>
      <c r="K72" s="88"/>
      <c r="L72"/>
      <c r="M72"/>
    </row>
    <row r="73" spans="1:13" x14ac:dyDescent="0.25">
      <c r="A73" s="148"/>
      <c r="B73" s="148"/>
      <c r="C73" s="148"/>
      <c r="D73" s="148"/>
      <c r="E73" s="148"/>
      <c r="F73" s="148"/>
      <c r="G73" s="148"/>
      <c r="H73" s="148"/>
      <c r="I73" s="148"/>
      <c r="J73" s="148"/>
      <c r="K73" s="148"/>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xr:uid="{00000000-0002-0000-0800-000000000000}">
      <formula1>1</formula1>
      <formula2>5</formula2>
    </dataValidation>
    <dataValidation type="whole" allowBlank="1" showInputMessage="1" showErrorMessage="1" sqref="E49:G52" xr:uid="{00000000-0002-0000-0800-000001000000}">
      <formula1>1</formula1>
      <formula2>5</formula2>
    </dataValidation>
  </dataValidations>
  <pageMargins left="0.7" right="0.7" top="0.75" bottom="0.75" header="0.3" footer="0.3"/>
  <pageSetup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view="pageBreakPreview" zoomScale="70" zoomScaleSheetLayoutView="70" workbookViewId="0">
      <selection activeCell="K25" sqref="K25"/>
    </sheetView>
  </sheetViews>
  <sheetFormatPr baseColWidth="10" defaultColWidth="11.42578125" defaultRowHeight="18" x14ac:dyDescent="0.25"/>
  <cols>
    <col min="1" max="1" width="5.28515625" style="92" customWidth="1"/>
    <col min="2" max="2" width="4.7109375" style="92" customWidth="1"/>
    <col min="3" max="3" width="57.28515625" style="92" customWidth="1"/>
    <col min="4" max="4" width="59.28515625" style="92" customWidth="1"/>
    <col min="5" max="5" width="37.42578125" style="92" customWidth="1"/>
    <col min="6" max="6" width="40.85546875" style="92" customWidth="1"/>
    <col min="7" max="7" width="37.85546875" style="92" customWidth="1"/>
    <col min="8" max="8" width="7" style="92" customWidth="1"/>
    <col min="9" max="9" width="8.28515625" style="92" customWidth="1"/>
    <col min="10" max="10" width="24.7109375" style="92" bestFit="1" customWidth="1"/>
    <col min="11" max="16384" width="11.42578125" style="92"/>
  </cols>
  <sheetData>
    <row r="1" spans="1:9" ht="18.75" thickBot="1" x14ac:dyDescent="0.3">
      <c r="A1" s="109"/>
      <c r="B1" s="109"/>
      <c r="C1" s="109"/>
      <c r="D1" s="109"/>
      <c r="E1" s="109"/>
      <c r="F1" s="109"/>
      <c r="G1" s="109"/>
      <c r="H1" s="109"/>
      <c r="I1" s="109"/>
    </row>
    <row r="2" spans="1:9" ht="36.75" customHeight="1" thickBot="1" x14ac:dyDescent="0.3">
      <c r="A2" s="109"/>
      <c r="B2" s="447" t="s">
        <v>251</v>
      </c>
      <c r="C2" s="448"/>
      <c r="D2" s="448"/>
      <c r="E2" s="448"/>
      <c r="F2" s="448"/>
      <c r="G2" s="448"/>
      <c r="H2" s="449"/>
      <c r="I2" s="109"/>
    </row>
    <row r="3" spans="1:9" x14ac:dyDescent="0.25">
      <c r="A3" s="109"/>
      <c r="B3" s="93"/>
      <c r="C3" s="94" t="s">
        <v>252</v>
      </c>
      <c r="D3" s="450"/>
      <c r="E3" s="450"/>
      <c r="F3" s="450"/>
      <c r="G3" s="450"/>
      <c r="H3" s="95"/>
      <c r="I3" s="109"/>
    </row>
    <row r="4" spans="1:9" x14ac:dyDescent="0.25">
      <c r="A4" s="109"/>
      <c r="B4" s="93"/>
      <c r="C4" s="94" t="s">
        <v>253</v>
      </c>
      <c r="D4" s="451"/>
      <c r="E4" s="451"/>
      <c r="F4" s="451"/>
      <c r="G4" s="451"/>
      <c r="H4" s="95"/>
      <c r="I4" s="109"/>
    </row>
    <row r="5" spans="1:9" x14ac:dyDescent="0.25">
      <c r="A5" s="109"/>
      <c r="B5" s="93"/>
      <c r="C5" s="94" t="s">
        <v>254</v>
      </c>
      <c r="D5" s="451"/>
      <c r="E5" s="451"/>
      <c r="F5" s="451"/>
      <c r="G5" s="451"/>
      <c r="H5" s="95"/>
      <c r="I5" s="109"/>
    </row>
    <row r="6" spans="1:9" ht="18.75" thickBot="1" x14ac:dyDescent="0.3">
      <c r="A6" s="109"/>
      <c r="B6" s="93"/>
      <c r="C6" s="94"/>
      <c r="D6" s="188"/>
      <c r="E6" s="188"/>
      <c r="F6" s="188"/>
      <c r="G6" s="188"/>
      <c r="H6" s="95"/>
      <c r="I6" s="109"/>
    </row>
    <row r="7" spans="1:9" ht="36" customHeight="1" thickBot="1" x14ac:dyDescent="0.3">
      <c r="A7" s="109"/>
      <c r="B7" s="457" t="s">
        <v>255</v>
      </c>
      <c r="C7" s="458"/>
      <c r="D7" s="458"/>
      <c r="E7" s="458"/>
      <c r="F7" s="458"/>
      <c r="G7" s="458"/>
      <c r="H7" s="459"/>
      <c r="I7" s="109"/>
    </row>
    <row r="8" spans="1:9" x14ac:dyDescent="0.25">
      <c r="A8" s="109"/>
      <c r="B8" s="93"/>
      <c r="C8" s="96"/>
      <c r="D8" s="96"/>
      <c r="E8" s="96"/>
      <c r="F8" s="96"/>
      <c r="G8" s="96"/>
      <c r="H8" s="95"/>
      <c r="I8" s="109"/>
    </row>
    <row r="9" spans="1:9" x14ac:dyDescent="0.25">
      <c r="A9" s="109"/>
      <c r="B9" s="93"/>
      <c r="C9" s="452" t="s">
        <v>256</v>
      </c>
      <c r="D9" s="99"/>
      <c r="E9" s="99"/>
      <c r="F9" s="455"/>
      <c r="G9" s="455"/>
      <c r="H9" s="456"/>
      <c r="I9" s="109"/>
    </row>
    <row r="10" spans="1:9" x14ac:dyDescent="0.25">
      <c r="A10" s="109"/>
      <c r="B10" s="93"/>
      <c r="C10" s="452"/>
      <c r="D10" s="97">
        <f>'ANEXO 1'!O26</f>
        <v>0.4</v>
      </c>
      <c r="E10" s="453">
        <f>(D10*D11)/100%</f>
        <v>0.32000000000000006</v>
      </c>
      <c r="F10" s="455"/>
      <c r="G10" s="455"/>
      <c r="H10" s="456"/>
      <c r="I10" s="109"/>
    </row>
    <row r="11" spans="1:9" ht="40.5" customHeight="1" x14ac:dyDescent="0.25">
      <c r="A11" s="109"/>
      <c r="B11" s="93"/>
      <c r="C11" s="192" t="s">
        <v>257</v>
      </c>
      <c r="D11" s="98">
        <v>0.8</v>
      </c>
      <c r="E11" s="453"/>
      <c r="F11" s="455"/>
      <c r="G11" s="455"/>
      <c r="H11" s="456"/>
      <c r="I11" s="109"/>
    </row>
    <row r="12" spans="1:9" x14ac:dyDescent="0.25">
      <c r="A12" s="109"/>
      <c r="B12" s="93"/>
      <c r="C12" s="99" t="s">
        <v>258</v>
      </c>
      <c r="D12" s="100">
        <f>'ANEXO 2'!I69</f>
        <v>0</v>
      </c>
      <c r="E12" s="453">
        <f>(D12*D13)/5</f>
        <v>0</v>
      </c>
      <c r="F12" s="455"/>
      <c r="G12" s="455"/>
      <c r="H12" s="456"/>
      <c r="I12" s="109"/>
    </row>
    <row r="13" spans="1:9" x14ac:dyDescent="0.25">
      <c r="A13" s="109"/>
      <c r="B13" s="93"/>
      <c r="C13" s="99" t="s">
        <v>259</v>
      </c>
      <c r="D13" s="98">
        <v>0.2</v>
      </c>
      <c r="E13" s="453"/>
      <c r="F13" s="455"/>
      <c r="G13" s="455"/>
      <c r="H13" s="456"/>
      <c r="I13" s="109"/>
    </row>
    <row r="14" spans="1:9" x14ac:dyDescent="0.25">
      <c r="A14" s="109"/>
      <c r="B14" s="93"/>
      <c r="C14" s="99"/>
      <c r="D14" s="98"/>
      <c r="E14" s="101"/>
      <c r="F14" s="455"/>
      <c r="G14" s="455"/>
      <c r="H14" s="456"/>
      <c r="I14" s="109"/>
    </row>
    <row r="15" spans="1:9" x14ac:dyDescent="0.25">
      <c r="A15" s="109"/>
      <c r="B15" s="93"/>
      <c r="C15" s="99" t="s">
        <v>260</v>
      </c>
      <c r="D15" s="98"/>
      <c r="E15" s="97">
        <f>SUM(E10:E13)</f>
        <v>0.32000000000000006</v>
      </c>
      <c r="F15" s="455"/>
      <c r="G15" s="455"/>
      <c r="H15" s="456"/>
      <c r="I15" s="109"/>
    </row>
    <row r="16" spans="1:9" x14ac:dyDescent="0.25">
      <c r="A16" s="109"/>
      <c r="B16" s="93"/>
      <c r="C16" s="96"/>
      <c r="D16" s="96"/>
      <c r="E16" s="96"/>
      <c r="F16" s="96"/>
      <c r="G16" s="455"/>
      <c r="H16" s="456"/>
      <c r="I16" s="109"/>
    </row>
    <row r="17" spans="1:9" x14ac:dyDescent="0.25">
      <c r="A17" s="109"/>
      <c r="B17" s="93"/>
      <c r="C17" s="462" t="s">
        <v>261</v>
      </c>
      <c r="D17" s="464">
        <v>0.05</v>
      </c>
      <c r="E17" s="460">
        <f>'ANEXO 1'!O27</f>
        <v>0</v>
      </c>
      <c r="F17" s="96"/>
      <c r="G17" s="455"/>
      <c r="H17" s="456"/>
      <c r="I17" s="109"/>
    </row>
    <row r="18" spans="1:9" x14ac:dyDescent="0.25">
      <c r="A18" s="109"/>
      <c r="B18" s="93"/>
      <c r="C18" s="463"/>
      <c r="D18" s="465"/>
      <c r="E18" s="461"/>
      <c r="F18" s="96"/>
      <c r="G18" s="77"/>
      <c r="H18" s="103"/>
      <c r="I18" s="109"/>
    </row>
    <row r="19" spans="1:9" ht="18.75" thickBot="1" x14ac:dyDescent="0.3">
      <c r="A19" s="109"/>
      <c r="B19" s="93"/>
      <c r="C19" s="96"/>
      <c r="D19" s="96"/>
      <c r="E19" s="96"/>
      <c r="F19" s="96"/>
      <c r="G19" s="77"/>
      <c r="H19" s="103"/>
      <c r="I19" s="109"/>
    </row>
    <row r="20" spans="1:9" ht="18.75" thickBot="1" x14ac:dyDescent="0.3">
      <c r="A20" s="109"/>
      <c r="B20" s="93"/>
      <c r="C20" s="96"/>
      <c r="D20" s="189" t="s">
        <v>262</v>
      </c>
      <c r="E20" s="104">
        <f>E15+E17</f>
        <v>0.32000000000000006</v>
      </c>
      <c r="F20" s="96"/>
      <c r="G20" s="77"/>
      <c r="H20" s="103"/>
      <c r="I20" s="109"/>
    </row>
    <row r="21" spans="1:9" x14ac:dyDescent="0.25">
      <c r="A21" s="109"/>
      <c r="B21" s="93"/>
      <c r="C21" s="96"/>
      <c r="D21" s="96"/>
      <c r="E21" s="96"/>
      <c r="F21" s="96"/>
      <c r="G21" s="96"/>
      <c r="H21" s="95"/>
      <c r="I21" s="109"/>
    </row>
    <row r="22" spans="1:9" x14ac:dyDescent="0.25">
      <c r="A22" s="109"/>
      <c r="B22" s="93"/>
      <c r="C22" s="96"/>
      <c r="D22" s="96"/>
      <c r="E22" s="96"/>
      <c r="F22" s="96"/>
      <c r="G22" s="96"/>
      <c r="H22" s="95"/>
      <c r="I22" s="109"/>
    </row>
    <row r="23" spans="1:9" x14ac:dyDescent="0.25">
      <c r="A23" s="109"/>
      <c r="B23" s="93"/>
      <c r="C23" s="96"/>
      <c r="D23" s="96"/>
      <c r="E23" s="96"/>
      <c r="F23" s="96"/>
      <c r="G23" s="96"/>
      <c r="H23" s="95"/>
      <c r="I23" s="109"/>
    </row>
    <row r="24" spans="1:9" x14ac:dyDescent="0.25">
      <c r="A24" s="109"/>
      <c r="B24" s="93"/>
      <c r="C24" s="96"/>
      <c r="D24" s="96"/>
      <c r="E24" s="96"/>
      <c r="F24" s="96"/>
      <c r="G24" s="96"/>
      <c r="H24" s="95"/>
      <c r="I24" s="109"/>
    </row>
    <row r="25" spans="1:9" x14ac:dyDescent="0.25">
      <c r="A25" s="109"/>
      <c r="B25" s="93"/>
      <c r="C25" s="105"/>
      <c r="D25" s="106"/>
      <c r="E25" s="96"/>
      <c r="F25" s="105"/>
      <c r="G25" s="106"/>
      <c r="H25" s="95"/>
      <c r="I25" s="109"/>
    </row>
    <row r="26" spans="1:9" x14ac:dyDescent="0.25">
      <c r="A26" s="109"/>
      <c r="B26" s="93"/>
      <c r="C26" s="454" t="s">
        <v>283</v>
      </c>
      <c r="D26" s="454"/>
      <c r="E26" s="96"/>
      <c r="F26" s="454" t="s">
        <v>263</v>
      </c>
      <c r="G26" s="454"/>
      <c r="H26" s="103"/>
      <c r="I26" s="109"/>
    </row>
    <row r="27" spans="1:9" x14ac:dyDescent="0.25">
      <c r="A27" s="109"/>
      <c r="B27" s="93"/>
      <c r="C27" s="96"/>
      <c r="D27" s="96"/>
      <c r="E27" s="96"/>
      <c r="F27" s="96"/>
      <c r="G27" s="96"/>
      <c r="H27" s="95"/>
      <c r="I27" s="109"/>
    </row>
    <row r="28" spans="1:9" x14ac:dyDescent="0.25">
      <c r="A28" s="109"/>
      <c r="B28" s="93"/>
      <c r="C28" s="96"/>
      <c r="D28" s="96"/>
      <c r="E28" s="96"/>
      <c r="F28" s="96"/>
      <c r="G28" s="96"/>
      <c r="H28" s="95"/>
      <c r="I28" s="109"/>
    </row>
    <row r="29" spans="1:9" x14ac:dyDescent="0.25">
      <c r="A29" s="109"/>
      <c r="B29" s="93"/>
      <c r="C29" s="96"/>
      <c r="D29" s="96"/>
      <c r="E29" s="96"/>
      <c r="F29" s="96"/>
      <c r="G29" s="96"/>
      <c r="H29" s="95"/>
      <c r="I29" s="109"/>
    </row>
    <row r="30" spans="1:9" x14ac:dyDescent="0.25">
      <c r="A30" s="109"/>
      <c r="B30" s="93"/>
      <c r="C30" s="96"/>
      <c r="D30" s="168" t="s">
        <v>264</v>
      </c>
      <c r="E30" s="166"/>
      <c r="F30" s="96"/>
      <c r="G30" s="96"/>
      <c r="H30" s="95"/>
      <c r="I30" s="109"/>
    </row>
    <row r="31" spans="1:9" x14ac:dyDescent="0.25">
      <c r="A31" s="109"/>
      <c r="B31" s="93"/>
      <c r="C31" s="96"/>
      <c r="D31" s="168" t="s">
        <v>265</v>
      </c>
      <c r="E31" s="167"/>
      <c r="F31" s="96"/>
      <c r="G31" s="96"/>
      <c r="H31" s="95"/>
      <c r="I31" s="109"/>
    </row>
    <row r="32" spans="1:9" ht="18.75" thickBot="1" x14ac:dyDescent="0.3">
      <c r="A32" s="109"/>
      <c r="B32" s="102"/>
      <c r="C32" s="107"/>
      <c r="D32" s="107"/>
      <c r="E32" s="107"/>
      <c r="F32" s="107"/>
      <c r="G32" s="107"/>
      <c r="H32" s="108"/>
      <c r="I32" s="109"/>
    </row>
    <row r="33" spans="1:9" x14ac:dyDescent="0.25">
      <c r="A33" s="109"/>
      <c r="B33" s="109"/>
      <c r="C33" s="109"/>
      <c r="D33" s="109"/>
      <c r="E33" s="109"/>
      <c r="F33" s="109"/>
      <c r="G33" s="109"/>
      <c r="H33" s="109"/>
      <c r="I33" s="109"/>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73" t="s">
        <v>266</v>
      </c>
      <c r="C2" s="38" t="s">
        <v>2</v>
      </c>
      <c r="D2" s="37"/>
      <c r="E2" s="37"/>
    </row>
    <row r="3" spans="2:5" x14ac:dyDescent="0.25">
      <c r="B3" s="473"/>
      <c r="C3" s="39" t="s">
        <v>267</v>
      </c>
    </row>
    <row r="4" spans="2:5" x14ac:dyDescent="0.25">
      <c r="B4" s="473"/>
      <c r="C4" s="39" t="s">
        <v>268</v>
      </c>
    </row>
    <row r="5" spans="2:5" x14ac:dyDescent="0.25">
      <c r="B5" s="473"/>
      <c r="C5" s="39" t="s">
        <v>269</v>
      </c>
    </row>
    <row r="6" spans="2:5" x14ac:dyDescent="0.25">
      <c r="B6" s="473"/>
      <c r="C6" s="471" t="s">
        <v>270</v>
      </c>
    </row>
    <row r="7" spans="2:5" x14ac:dyDescent="0.25">
      <c r="B7" s="473"/>
      <c r="C7" s="472"/>
    </row>
    <row r="8" spans="2:5" ht="135.75" customHeight="1" x14ac:dyDescent="0.25">
      <c r="B8" s="466" t="s">
        <v>14</v>
      </c>
      <c r="C8" s="41" t="s">
        <v>18</v>
      </c>
      <c r="D8" s="44" t="s">
        <v>271</v>
      </c>
    </row>
    <row r="9" spans="2:5" ht="106.5" customHeight="1" x14ac:dyDescent="0.25">
      <c r="B9" s="467"/>
      <c r="C9" s="42" t="s">
        <v>19</v>
      </c>
      <c r="D9" s="45" t="s">
        <v>272</v>
      </c>
    </row>
    <row r="10" spans="2:5" ht="60" x14ac:dyDescent="0.25">
      <c r="B10" s="467"/>
      <c r="C10" s="41" t="s">
        <v>20</v>
      </c>
      <c r="D10" s="45" t="s">
        <v>273</v>
      </c>
    </row>
    <row r="11" spans="2:5" ht="45" x14ac:dyDescent="0.25">
      <c r="B11" s="467"/>
      <c r="C11" s="43" t="s">
        <v>21</v>
      </c>
      <c r="D11" s="46" t="s">
        <v>274</v>
      </c>
    </row>
    <row r="12" spans="2:5" ht="75" x14ac:dyDescent="0.25">
      <c r="B12" s="467"/>
      <c r="C12" s="43" t="s">
        <v>22</v>
      </c>
      <c r="D12" s="46" t="s">
        <v>275</v>
      </c>
    </row>
    <row r="13" spans="2:5" ht="51.75" customHeight="1" x14ac:dyDescent="0.25">
      <c r="B13" s="467"/>
      <c r="C13" s="43" t="s">
        <v>23</v>
      </c>
      <c r="D13" s="47" t="s">
        <v>276</v>
      </c>
    </row>
    <row r="14" spans="2:5" ht="48" customHeight="1" x14ac:dyDescent="0.25">
      <c r="B14" s="467"/>
      <c r="C14" s="41" t="s">
        <v>277</v>
      </c>
    </row>
    <row r="15" spans="2:5" ht="39" customHeight="1" x14ac:dyDescent="0.25">
      <c r="B15" s="468"/>
      <c r="C15" s="41" t="s">
        <v>278</v>
      </c>
    </row>
    <row r="16" spans="2:5" ht="39" customHeight="1" x14ac:dyDescent="0.25">
      <c r="B16" s="469" t="s">
        <v>279</v>
      </c>
      <c r="C16" s="40" t="s">
        <v>132</v>
      </c>
    </row>
    <row r="17" spans="2:3" x14ac:dyDescent="0.25">
      <c r="B17" s="470"/>
      <c r="C17" s="40" t="s">
        <v>280</v>
      </c>
    </row>
    <row r="18" spans="2:3" x14ac:dyDescent="0.25">
      <c r="B18" s="470"/>
      <c r="C18" s="48" t="s">
        <v>134</v>
      </c>
    </row>
    <row r="19" spans="2:3" x14ac:dyDescent="0.25">
      <c r="B19" s="470"/>
      <c r="C19" s="48" t="s">
        <v>135</v>
      </c>
    </row>
    <row r="20" spans="2:3" x14ac:dyDescent="0.25">
      <c r="B20" s="470"/>
      <c r="C20" s="48" t="s">
        <v>281</v>
      </c>
    </row>
    <row r="21" spans="2:3" x14ac:dyDescent="0.25">
      <c r="B21" s="470"/>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D60CF9D4D184BBBCA1C4B277C1BDC" ma:contentTypeVersion="1" ma:contentTypeDescription="Crear nuevo documento." ma:contentTypeScope="" ma:versionID="c5e576f30b7169efeb2f92df4bfb0452">
  <xsd:schema xmlns:xsd="http://www.w3.org/2001/XMLSchema" xmlns:xs="http://www.w3.org/2001/XMLSchema" xmlns:p="http://schemas.microsoft.com/office/2006/metadata/properties" xmlns:ns2="f6e0d207-fe65-43b0-a3dc-f83aa8422881" targetNamespace="http://schemas.microsoft.com/office/2006/metadata/properties" ma:root="true" ma:fieldsID="cbc9d8018f2a305f49cdfdd56109876e" ns2:_="">
    <xsd:import namespace="f6e0d207-fe65-43b0-a3dc-f83aa8422881"/>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0d207-fe65-43b0-a3dc-f83aa8422881" elementFormDefault="qualified">
    <xsd:import namespace="http://schemas.microsoft.com/office/2006/documentManagement/types"/>
    <xsd:import namespace="http://schemas.microsoft.com/office/infopath/2007/PartnerControls"/>
    <xsd:element name="Fecha" ma:index="8"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f6e0d207-fe65-43b0-a3dc-f83aa8422881">31 JULIO 2018</Fecha>
  </documentManagement>
</p:properties>
</file>

<file path=customXml/itemProps1.xml><?xml version="1.0" encoding="utf-8"?>
<ds:datastoreItem xmlns:ds="http://schemas.openxmlformats.org/officeDocument/2006/customXml" ds:itemID="{8CB4FB68-BBF4-4639-BB61-BDF7D8B0E164}"/>
</file>

<file path=customXml/itemProps2.xml><?xml version="1.0" encoding="utf-8"?>
<ds:datastoreItem xmlns:ds="http://schemas.openxmlformats.org/officeDocument/2006/customXml" ds:itemID="{0B70E9F5-8605-43BA-81D7-1CE425FB5EAC}"/>
</file>

<file path=customXml/itemProps3.xml><?xml version="1.0" encoding="utf-8"?>
<ds:datastoreItem xmlns:ds="http://schemas.openxmlformats.org/officeDocument/2006/customXml" ds:itemID="{88E9A0F3-0623-4C29-B038-6E54D1F4D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Seguimiento 2</vt:lpstr>
      <vt:lpstr>Seguimiento 3</vt:lpstr>
      <vt:lpstr>Seguimiento 4</vt:lpstr>
      <vt:lpstr>Final</vt:lpstr>
      <vt:lpstr>Componente de Gestion Adicional</vt:lpstr>
      <vt:lpstr>ANEXO 1</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ACUERDO DE GESTION DE LA SECRETARIA GENERAL MUNICIPAL PRIMER SEMESTRE DE 2018</dc:title>
  <dc:creator>Jeimy Paola Ortiz Gracia</dc:creator>
  <cp:lastModifiedBy>usuario</cp:lastModifiedBy>
  <cp:revision/>
  <cp:lastPrinted>2018-03-16T14:07:15Z</cp:lastPrinted>
  <dcterms:created xsi:type="dcterms:W3CDTF">2014-03-17T17:12:16Z</dcterms:created>
  <dcterms:modified xsi:type="dcterms:W3CDTF">2018-07-31T21:48:06Z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0x010100AB1D60CF9D4D184BBBCA1C4B277C1BDC</vt:lpwstr>
  </property>
</Properties>
</file>